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2"/>
  </bookViews>
  <sheets>
    <sheet name="59" sheetId="1" r:id="rId1"/>
    <sheet name="60" sheetId="2" r:id="rId2"/>
    <sheet name="61" sheetId="3" r:id="rId3"/>
  </sheets>
  <externalReferences>
    <externalReference r:id="rId6"/>
  </externalReferences>
  <definedNames>
    <definedName name="_xlnm.Print_Titles" localSheetId="2">'61'!$7:$9</definedName>
  </definedNames>
  <calcPr fullCalcOnLoad="1"/>
</workbook>
</file>

<file path=xl/comments2.xml><?xml version="1.0" encoding="utf-8"?>
<comments xmlns="http://schemas.openxmlformats.org/spreadsheetml/2006/main">
  <authors>
    <author>TRINH XUAN DINH</author>
  </authors>
  <commentList>
    <comment ref="D40" authorId="0">
      <text>
        <r>
          <rPr>
            <b/>
            <sz val="9"/>
            <rFont val="Tahoma"/>
            <family val="2"/>
          </rPr>
          <t>TRINH XUAN DINH:</t>
        </r>
        <r>
          <rPr>
            <sz val="9"/>
            <rFont val="Tahoma"/>
            <family val="2"/>
          </rPr>
          <t xml:space="preserve">
1.557.527</t>
        </r>
      </text>
    </comment>
  </commentList>
</comments>
</file>

<file path=xl/comments3.xml><?xml version="1.0" encoding="utf-8"?>
<comments xmlns="http://schemas.openxmlformats.org/spreadsheetml/2006/main">
  <authors>
    <author>Windows User</author>
  </authors>
  <commentList>
    <comment ref="D38" authorId="0">
      <text>
        <r>
          <rPr>
            <b/>
            <sz val="9"/>
            <rFont val="Tahoma"/>
            <family val="2"/>
          </rPr>
          <t>Windows User:</t>
        </r>
        <r>
          <rPr>
            <sz val="9"/>
            <rFont val="Tahoma"/>
            <family val="2"/>
          </rPr>
          <t xml:space="preserve">
B4-01</t>
        </r>
      </text>
    </comment>
  </commentList>
</comments>
</file>

<file path=xl/sharedStrings.xml><?xml version="1.0" encoding="utf-8"?>
<sst xmlns="http://schemas.openxmlformats.org/spreadsheetml/2006/main" count="182" uniqueCount="129">
  <si>
    <t>STT</t>
  </si>
  <si>
    <t>NỘI DUNG</t>
  </si>
  <si>
    <t>DỰ TOÁN NĂM</t>
  </si>
  <si>
    <t>SO SÁNH ƯỚC THỰC HIỆN VỚI (%)</t>
  </si>
  <si>
    <t>CÙNG KỲ NĂM TRƯỚC</t>
  </si>
  <si>
    <t>A</t>
  </si>
  <si>
    <t>B</t>
  </si>
  <si>
    <t>3=2/1</t>
  </si>
  <si>
    <t>I</t>
  </si>
  <si>
    <t>Thu nội địa</t>
  </si>
  <si>
    <t>Thu từ khu vực DNNN</t>
  </si>
  <si>
    <t>Thu từ khu vực doanh nghiệp có vốn đầu tư nước ngoài</t>
  </si>
  <si>
    <t>Thu từ khu vực kinh tế ngoài quốc doanh</t>
  </si>
  <si>
    <t>Thuế thu nhập cá nhân</t>
  </si>
  <si>
    <t>Thuế bảo vệ môi trường</t>
  </si>
  <si>
    <t>Lệ phí trước bạ</t>
  </si>
  <si>
    <t>Các khoản thu về nhà, đất</t>
  </si>
  <si>
    <t>Thu tiền cấp quyền khai thác khoáng sản</t>
  </si>
  <si>
    <t>Thu từ hoạt động xổ số kiến thiết</t>
  </si>
  <si>
    <t>Thu khác ngân sách</t>
  </si>
  <si>
    <t>II</t>
  </si>
  <si>
    <t>Thu từ dầu thô</t>
  </si>
  <si>
    <t>III</t>
  </si>
  <si>
    <t>Thu từ hoạt động xuất nhập khẩu</t>
  </si>
  <si>
    <t>Thuế giá trị gia tăng thu từ hàng hóa nhập khẩu</t>
  </si>
  <si>
    <t>Thuế xuất khẩu</t>
  </si>
  <si>
    <t>Thuế nhập khẩu</t>
  </si>
  <si>
    <t>Thuế bảo vệ môi trường thu từ hàng hóa nhập khẩu</t>
  </si>
  <si>
    <t>Thu khác</t>
  </si>
  <si>
    <t>IV</t>
  </si>
  <si>
    <t>Thu viện trợ</t>
  </si>
  <si>
    <t xml:space="preserve">THU NSĐP ĐƯỢC HƯỞNG THEO PHÂN CẤP </t>
  </si>
  <si>
    <t>Từ các khoản thu phân chia</t>
  </si>
  <si>
    <t>Các khoản thu NSĐP được hưởng 100%</t>
  </si>
  <si>
    <t>Biểu số 60/CK-NSNN</t>
  </si>
  <si>
    <t>Đơn vị: Triệu đồng</t>
  </si>
  <si>
    <t>NĂM TRƯỚC</t>
  </si>
  <si>
    <t>TỔNG CHI NSĐP</t>
  </si>
  <si>
    <t>CHI CÂN ĐỐI NSĐP</t>
  </si>
  <si>
    <t>Chi đầu tư phát triển</t>
  </si>
  <si>
    <t>Chi đầu tư cho các dự án</t>
  </si>
  <si>
    <t>Chi đầu tư và hỗ trợ vốn cho doanh nghiệp cung cấp sản phẩm, dịch vụ công ích do Nhà nước đặt hàng, các tổ chức kinh tế, các tổ chức tài chính của địa phương theo quy định của pháp luật</t>
  </si>
  <si>
    <t>Chi đầu tư phát triển khác</t>
  </si>
  <si>
    <t>Chi thường xuyên</t>
  </si>
  <si>
    <t>Trong đó:</t>
  </si>
  <si>
    <t>Chi giáo dục - đào tạo và dạy nghề</t>
  </si>
  <si>
    <t>Chi khoa học và công nghệ</t>
  </si>
  <si>
    <t>Chi sự nghiệp y tế, dân số và gia đình</t>
  </si>
  <si>
    <t>Chi sự nghiệp văn hóa thông tin</t>
  </si>
  <si>
    <t>Chi sự nghiệp phát thanh, truyền hình</t>
  </si>
  <si>
    <t>Chi sự nghiệp thể dục thể thao</t>
  </si>
  <si>
    <t>Chi sự nghiệp bảo vệ môi trường</t>
  </si>
  <si>
    <t>Chi sự nghiệp kinh tế</t>
  </si>
  <si>
    <t>Chi hoạt động của cơ quan quản lý nhà nước, đảng, đoàn thể</t>
  </si>
  <si>
    <t>Chi bảo đảm xã hội</t>
  </si>
  <si>
    <t>Chi trả nợ lãi các khoản do chính quyền địa phương vay</t>
  </si>
  <si>
    <t>Chi bổ sung quỹ dự trữ tài chính</t>
  </si>
  <si>
    <t>V</t>
  </si>
  <si>
    <t>Dự phòng ngân sách</t>
  </si>
  <si>
    <t>Chương trình mục tiêu quốc gia</t>
  </si>
  <si>
    <t>Cho các chương trình dự án quan trọng vốn đầu tư</t>
  </si>
  <si>
    <t>Cho các nhiệm vụ, chính sách kinh phí thường xuyên</t>
  </si>
  <si>
    <t>VI</t>
  </si>
  <si>
    <t>Chi tạo nguồn, điều chỉnh chính sách tiền lương từ 50% số tăng thu cân đối, phần dự toán tỉnh giao cao hơn dự toán trung ương</t>
  </si>
  <si>
    <t>Chương trình mục tiêu</t>
  </si>
  <si>
    <t>Chi đầu tư từ nguồn vốn trái phiếu Chính phủ</t>
  </si>
  <si>
    <t>Biểu số 61/CK-NSNN</t>
  </si>
  <si>
    <t xml:space="preserve">DỰ TOÁN NĂM </t>
  </si>
  <si>
    <t>Thu cân đối từ hoạt động xuất khẩu, nhập khẩu</t>
  </si>
  <si>
    <t>Thu chuyển nguồn từ năm trước chuyển sang</t>
  </si>
  <si>
    <t> I</t>
  </si>
  <si>
    <t>Chi cân đối NSĐP</t>
  </si>
  <si>
    <t>C</t>
  </si>
  <si>
    <t>D</t>
  </si>
  <si>
    <t>CHI TRẢ NỢ GỐC</t>
  </si>
  <si>
    <t>Biểu số 59/CK-NSNN</t>
  </si>
  <si>
    <t>DỰ TOÁN  NĂM</t>
  </si>
  <si>
    <t>TỔNG THU NSNN TRÊN ĐỊA BÀN (1)</t>
  </si>
  <si>
    <t>Ghi chú:</t>
  </si>
  <si>
    <t>Sở Tài chính tỉnh Yên Bái</t>
  </si>
  <si>
    <t>- Thuế sử dụng đất nông nghiệp</t>
  </si>
  <si>
    <t>- Thuế sử dụng đất phi nông nghiệp</t>
  </si>
  <si>
    <t>- Thu tiền sử dụng đất</t>
  </si>
  <si>
    <t>- Tiền cho thuê đất, thuê mặt nước</t>
  </si>
  <si>
    <t>- Tiền cho thuê và tiền bán nhà ở thuộc sở hữu nhà nước</t>
  </si>
  <si>
    <t>SO SÁNH THỰC HIỆN VỚI (%)</t>
  </si>
  <si>
    <t>Thu phí, lệ phí</t>
  </si>
  <si>
    <t>Thu từ quỹ đất công ích, thu hoa lợi công sản khác</t>
  </si>
  <si>
    <t>THU CHUYỂN NGUỒN TỪ NĂM TRƯỚC SANG</t>
  </si>
  <si>
    <t xml:space="preserve">THU BỔ SUNG TỪ NGÂN SÁCH TRUNG ƯƠNG </t>
  </si>
  <si>
    <t>Thu bổ sung cân đối ngân sách</t>
  </si>
  <si>
    <t>Thu bổ sung có mục tiêu</t>
  </si>
  <si>
    <t>Chi các chương trình mục tiêu từ nguồn bổ sung có mục tiêu từ ngân sách trung ương cho ngân sách địa phương</t>
  </si>
  <si>
    <t>CHI CÁC CHƯƠNG TRÌNH MỤC TIÊU TỪ NGUỒN BỔ SUNG CÓ MỤC TIÊU TỪ NSTW CHO NSĐP</t>
  </si>
  <si>
    <t xml:space="preserve">TỔNG NGUỒN THU NSNN TRÊN ĐỊA BÀN </t>
  </si>
  <si>
    <t>Thu cân đối NSNN (1)</t>
  </si>
  <si>
    <t>Thực hiện 09 tháng năm 2018</t>
  </si>
  <si>
    <t>Thuế tiêu thụ đặc biệt từ hàng hóa nhập khẩu</t>
  </si>
  <si>
    <t>Thu cân đối ngân sách</t>
  </si>
  <si>
    <t>Thu tiền thuê đất trả tiền một lần</t>
  </si>
  <si>
    <t>Thu tiền sử dụng đất</t>
  </si>
  <si>
    <t>Thu bổ sung tiền lương cơ sở bổ sung các chế độ chính sách</t>
  </si>
  <si>
    <t>Thu bổ sung có mục tiêu các chế độ chính sách nhiệm vụ</t>
  </si>
  <si>
    <t>Thu bổ sung chương trình mục tiêu</t>
  </si>
  <si>
    <t>-Đầu tư các dự án từ nguồn vốn trong nước</t>
  </si>
  <si>
    <t>- Đầu tư các dự án từ nguồn vốn ngoài nước</t>
  </si>
  <si>
    <t>- Vốn sự nghiệp các chương trình mục tiêu</t>
  </si>
  <si>
    <t>Thu bổ sung vốn đầu tư các dự án từ nguồn vốn TPCP</t>
  </si>
  <si>
    <t>Thu bổ sung chương trình mục tiêu quốc gia</t>
  </si>
  <si>
    <t>Lấy số theo biểu b2-01 (BC Tabmis)</t>
  </si>
  <si>
    <t>? Nguyên nhân chênh lệch (dự toán Thu cân đối 1.706.000 tr. Đồng)</t>
  </si>
  <si>
    <t>Thiếu chi Quốc phòng; an ninh và trật tự an toàn xã hội; Chi các khoản khác theo quy định</t>
  </si>
  <si>
    <t>B4-01</t>
  </si>
  <si>
    <t>Lấy số liệu từ đâu?</t>
  </si>
  <si>
    <t>Các khoản chi khác theo quy định của pháp luật</t>
  </si>
  <si>
    <t>Chi thực hiện một số chính sách nhiệm vụ</t>
  </si>
  <si>
    <t>CÂN ĐỐI NGÂN SÁCH ĐỊA PHƯƠNG QUÝ I NĂM 2020</t>
  </si>
  <si>
    <t>(Kèm theo Thông báo số           /BC-STC ngày 13/4/2020 của Sở Tài chính tỉnh Yên Bái)</t>
  </si>
  <si>
    <t>ƯỚC THỰC HIỆN QUÝ I ( 3 THÁNG, NĂM 2020</t>
  </si>
  <si>
    <t>THỰC HIỆN THU NGÂN SÁCH NHÀ NƯỚC QUÝ I NĂM 2020</t>
  </si>
  <si>
    <t>THỰC HIỆN CHI NGÂN SÁCH NHÀ NƯỚC QUÝ I NĂM 2020</t>
  </si>
  <si>
    <t>ƯỚC THỰC HIỆN QUÝ I (3 THÁNG, NĂM 2020)</t>
  </si>
  <si>
    <t>Chi quốc phòng</t>
  </si>
  <si>
    <t>Chi an ninh</t>
  </si>
  <si>
    <t>BỘI CHI NGÂN SÁCH ĐỊA PHƯƠNG</t>
  </si>
  <si>
    <t>(1) Dự toán chi ngân sách cấp tỉnh đã bao gồm vay để bù đắp bội chi 85.100 triệu đồng</t>
  </si>
  <si>
    <t>(2) Cân đối thu, chi ngân sách cấp tỉnh thiếu 85.100 triệu đồng được bù đắp từ nguồn vay bù đắp bội chi</t>
  </si>
  <si>
    <t>(Kèm theo báo cáo số          /BC-STC ngày 13/4/2020 của Sở Tài chính tỉnh Yên Bái)</t>
  </si>
  <si>
    <t>Thực hiện03 tháng năm 2019</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</si>
</sst>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 #,##0_-;_-* &quot;-&quot;_-;_-@_-"/>
    <numFmt numFmtId="173" formatCode="_-* #,##0.00_-;\-* #,##0.00_-;_-* &quot;-&quot;??_-;_-@_-"/>
    <numFmt numFmtId="174" formatCode="0.0%"/>
    <numFmt numFmtId="175" formatCode="0.000%"/>
    <numFmt numFmtId="176" formatCode="#,##0.0"/>
    <numFmt numFmtId="177" formatCode="_(* #,##0.0_);_(* \(#,##0.0\);_(* &quot;-&quot;??_);_(@_)"/>
    <numFmt numFmtId="178" formatCode="_(* #,##0_);_(* \(#,##0\);_(* &quot;-&quot;??_);_(@_)"/>
    <numFmt numFmtId="179" formatCode="#,##0.000"/>
  </numFmts>
  <fonts count="94">
    <font>
      <sz val="11"/>
      <color theme="1"/>
      <name val="Calibri"/>
      <family val="2"/>
    </font>
    <font>
      <sz val="11"/>
      <color indexed="8"/>
      <name val="Calibri"/>
      <family val="2"/>
    </font>
    <font>
      <b/>
      <sz val="10"/>
      <name val="Times New Roman"/>
      <family val="1"/>
    </font>
    <font>
      <b/>
      <sz val="12"/>
      <name val="Times New Roman"/>
      <family val="1"/>
    </font>
    <font>
      <sz val="12"/>
      <name val="Times New Roman"/>
      <family val="1"/>
    </font>
    <font>
      <b/>
      <sz val="11"/>
      <name val="Times New Roman"/>
      <family val="1"/>
    </font>
    <font>
      <sz val="11"/>
      <name val="Times New Roman"/>
      <family val="1"/>
    </font>
    <font>
      <b/>
      <sz val="13"/>
      <name val="Times New Roman"/>
      <family val="1"/>
    </font>
    <font>
      <sz val="13"/>
      <name val="Times New Roman"/>
      <family val="1"/>
    </font>
    <font>
      <sz val="10"/>
      <name val="Arial"/>
      <family val="2"/>
    </font>
    <font>
      <sz val="10"/>
      <name val="Times New Roman"/>
      <family val="1"/>
    </font>
    <font>
      <sz val="12"/>
      <name val=".VnTime"/>
      <family val="2"/>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Times New Roman"/>
      <family val="1"/>
    </font>
    <font>
      <b/>
      <sz val="11"/>
      <color indexed="8"/>
      <name val="Times New Roman"/>
      <family val="1"/>
    </font>
    <font>
      <b/>
      <sz val="10"/>
      <color indexed="8"/>
      <name val="Times New Roman"/>
      <family val="1"/>
    </font>
    <font>
      <sz val="13"/>
      <color indexed="8"/>
      <name val="Times New Roman"/>
      <family val="1"/>
    </font>
    <font>
      <b/>
      <u val="single"/>
      <sz val="13"/>
      <color indexed="8"/>
      <name val="Times New Roman"/>
      <family val="1"/>
    </font>
    <font>
      <u val="single"/>
      <sz val="11"/>
      <color indexed="8"/>
      <name val="Times New Roman"/>
      <family val="1"/>
    </font>
    <font>
      <sz val="12"/>
      <color indexed="8"/>
      <name val="Times New Roman"/>
      <family val="1"/>
    </font>
    <font>
      <b/>
      <sz val="12"/>
      <color indexed="8"/>
      <name val="Times New Roman"/>
      <family val="1"/>
    </font>
    <font>
      <b/>
      <sz val="13"/>
      <color indexed="8"/>
      <name val="Times New Roman"/>
      <family val="1"/>
    </font>
    <font>
      <i/>
      <sz val="14"/>
      <color indexed="8"/>
      <name val="Times New Roman"/>
      <family val="1"/>
    </font>
    <font>
      <b/>
      <u val="single"/>
      <sz val="12"/>
      <color indexed="8"/>
      <name val="Times New Roman"/>
      <family val="1"/>
    </font>
    <font>
      <sz val="12"/>
      <color indexed="10"/>
      <name val="Times New Roman"/>
      <family val="1"/>
    </font>
    <font>
      <b/>
      <sz val="14"/>
      <color indexed="8"/>
      <name val="Times New Roman"/>
      <family val="1"/>
    </font>
    <font>
      <i/>
      <sz val="12"/>
      <color indexed="8"/>
      <name val="Times New Roman"/>
      <family val="1"/>
    </font>
    <font>
      <i/>
      <sz val="13"/>
      <color indexed="8"/>
      <name val="Times New Roman"/>
      <family val="1"/>
    </font>
    <font>
      <i/>
      <sz val="11"/>
      <color indexed="8"/>
      <name val="Times New Roman"/>
      <family val="1"/>
    </font>
    <font>
      <sz val="11"/>
      <color indexed="10"/>
      <name val="Times New Roman"/>
      <family val="1"/>
    </font>
    <font>
      <b/>
      <i/>
      <sz val="11"/>
      <color indexed="8"/>
      <name val="Times New Roman"/>
      <family val="1"/>
    </font>
    <font>
      <b/>
      <sz val="11"/>
      <color indexed="10"/>
      <name val="Times New Roman"/>
      <family val="1"/>
    </font>
    <font>
      <sz val="13"/>
      <color indexed="8"/>
      <name val="Calibri"/>
      <family val="2"/>
    </font>
    <font>
      <b/>
      <i/>
      <sz val="12"/>
      <color indexed="8"/>
      <name val="Times New Roman"/>
      <family val="1"/>
    </font>
    <font>
      <b/>
      <i/>
      <sz val="13"/>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b/>
      <sz val="10"/>
      <color rgb="FF000000"/>
      <name val="Times New Roman"/>
      <family val="1"/>
    </font>
    <font>
      <sz val="13"/>
      <color theme="1"/>
      <name val="Times New Roman"/>
      <family val="1"/>
    </font>
    <font>
      <b/>
      <u val="single"/>
      <sz val="13"/>
      <color theme="1"/>
      <name val="Times New Roman"/>
      <family val="1"/>
    </font>
    <font>
      <u val="single"/>
      <sz val="11"/>
      <color theme="1"/>
      <name val="Times New Roman"/>
      <family val="1"/>
    </font>
    <font>
      <sz val="12"/>
      <color theme="1"/>
      <name val="Times New Roman"/>
      <family val="1"/>
    </font>
    <font>
      <b/>
      <sz val="12"/>
      <color theme="1"/>
      <name val="Times New Roman"/>
      <family val="1"/>
    </font>
    <font>
      <b/>
      <sz val="13"/>
      <color theme="1"/>
      <name val="Times New Roman"/>
      <family val="1"/>
    </font>
    <font>
      <i/>
      <sz val="14"/>
      <color rgb="FF000000"/>
      <name val="Times New Roman"/>
      <family val="1"/>
    </font>
    <font>
      <b/>
      <u val="single"/>
      <sz val="12"/>
      <color theme="1"/>
      <name val="Times New Roman"/>
      <family val="1"/>
    </font>
    <font>
      <sz val="12"/>
      <color rgb="FFFF0000"/>
      <name val="Times New Roman"/>
      <family val="1"/>
    </font>
    <font>
      <b/>
      <sz val="10"/>
      <color theme="1"/>
      <name val="Times New Roman"/>
      <family val="1"/>
    </font>
    <font>
      <b/>
      <sz val="14"/>
      <color theme="1"/>
      <name val="Times New Roman"/>
      <family val="1"/>
    </font>
    <font>
      <i/>
      <sz val="14"/>
      <color theme="1"/>
      <name val="Times New Roman"/>
      <family val="1"/>
    </font>
    <font>
      <b/>
      <sz val="14"/>
      <color rgb="FF000000"/>
      <name val="Times New Roman"/>
      <family val="1"/>
    </font>
    <font>
      <i/>
      <sz val="12"/>
      <color theme="1"/>
      <name val="Times New Roman"/>
      <family val="1"/>
    </font>
    <font>
      <i/>
      <sz val="13"/>
      <color theme="1"/>
      <name val="Times New Roman"/>
      <family val="1"/>
    </font>
    <font>
      <i/>
      <sz val="11"/>
      <color theme="1"/>
      <name val="Times New Roman"/>
      <family val="1"/>
    </font>
    <font>
      <sz val="11"/>
      <color rgb="FFFF0000"/>
      <name val="Times New Roman"/>
      <family val="1"/>
    </font>
    <font>
      <b/>
      <i/>
      <sz val="11"/>
      <color theme="1"/>
      <name val="Times New Roman"/>
      <family val="1"/>
    </font>
    <font>
      <b/>
      <sz val="11"/>
      <color rgb="FFFF0000"/>
      <name val="Times New Roman"/>
      <family val="1"/>
    </font>
    <font>
      <sz val="13"/>
      <color theme="1"/>
      <name val="Calibri"/>
      <family val="2"/>
    </font>
    <font>
      <b/>
      <i/>
      <sz val="12"/>
      <color theme="1"/>
      <name val="Times New Roman"/>
      <family val="1"/>
    </font>
    <font>
      <b/>
      <i/>
      <sz val="13"/>
      <color theme="1"/>
      <name val="Times New Roman"/>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right/>
      <top/>
      <bottom style="thin">
        <color rgb="FF000000"/>
      </bottom>
    </border>
    <border>
      <left style="thin">
        <color rgb="FF000000"/>
      </left>
      <right/>
      <top style="thin">
        <color rgb="FF000000"/>
      </top>
      <bottom/>
    </border>
    <border>
      <left style="thin">
        <color rgb="FF000000"/>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3" fontId="1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28" borderId="2"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9" fillId="0" borderId="0">
      <alignment/>
      <protection/>
    </xf>
    <xf numFmtId="0" fontId="10"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37">
    <xf numFmtId="0" fontId="0" fillId="0" borderId="0" xfId="0" applyFont="1" applyAlignment="1">
      <alignment/>
    </xf>
    <xf numFmtId="0" fontId="68" fillId="0" borderId="0" xfId="0" applyFont="1" applyAlignment="1">
      <alignment/>
    </xf>
    <xf numFmtId="0" fontId="69" fillId="0" borderId="0" xfId="0" applyFont="1" applyAlignment="1">
      <alignment/>
    </xf>
    <xf numFmtId="0" fontId="2" fillId="0" borderId="10" xfId="0" applyFont="1" applyBorder="1" applyAlignment="1">
      <alignment horizontal="center" vertical="center" wrapText="1"/>
    </xf>
    <xf numFmtId="0" fontId="70" fillId="0" borderId="0" xfId="0" applyFont="1" applyAlignment="1">
      <alignment vertical="center" wrapText="1"/>
    </xf>
    <xf numFmtId="0" fontId="7" fillId="0" borderId="10" xfId="0" applyFont="1" applyBorder="1" applyAlignment="1">
      <alignment vertical="center" wrapText="1"/>
    </xf>
    <xf numFmtId="0" fontId="8" fillId="0" borderId="10" xfId="0" applyFont="1" applyBorder="1" applyAlignment="1">
      <alignment vertical="center" wrapText="1"/>
    </xf>
    <xf numFmtId="3" fontId="6" fillId="0" borderId="10" xfId="0" applyNumberFormat="1" applyFont="1" applyBorder="1" applyAlignment="1">
      <alignment vertical="center" wrapText="1"/>
    </xf>
    <xf numFmtId="0" fontId="68" fillId="0" borderId="0" xfId="0" applyFont="1" applyAlignment="1">
      <alignment vertical="center" wrapText="1"/>
    </xf>
    <xf numFmtId="0" fontId="69" fillId="0" borderId="0" xfId="0" applyFont="1" applyAlignment="1">
      <alignment vertic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3" fontId="5" fillId="0" borderId="10" xfId="0" applyNumberFormat="1" applyFont="1" applyBorder="1" applyAlignment="1">
      <alignment vertical="center" wrapText="1"/>
    </xf>
    <xf numFmtId="0" fontId="0" fillId="0" borderId="0" xfId="0" applyAlignment="1">
      <alignment/>
    </xf>
    <xf numFmtId="0" fontId="71" fillId="0" borderId="0" xfId="0" applyFont="1" applyAlignment="1">
      <alignment/>
    </xf>
    <xf numFmtId="3" fontId="6" fillId="0" borderId="10" xfId="0" applyNumberFormat="1" applyFont="1" applyFill="1" applyBorder="1" applyAlignment="1">
      <alignment vertical="center" wrapText="1"/>
    </xf>
    <xf numFmtId="0" fontId="72" fillId="0" borderId="0" xfId="0" applyFont="1" applyAlignment="1">
      <alignment/>
    </xf>
    <xf numFmtId="0" fontId="73" fillId="0" borderId="0" xfId="0" applyFont="1" applyAlignment="1">
      <alignment vertical="center" wrapText="1"/>
    </xf>
    <xf numFmtId="0" fontId="74" fillId="0" borderId="10" xfId="0" applyFont="1" applyBorder="1" applyAlignment="1">
      <alignment horizontal="center" vertical="center" wrapText="1"/>
    </xf>
    <xf numFmtId="0" fontId="71" fillId="0" borderId="10" xfId="0" applyFont="1" applyBorder="1" applyAlignment="1">
      <alignment vertical="center" wrapText="1"/>
    </xf>
    <xf numFmtId="0" fontId="75" fillId="0" borderId="10" xfId="0" applyFont="1" applyBorder="1" applyAlignment="1">
      <alignment horizontal="center" vertical="center" wrapText="1"/>
    </xf>
    <xf numFmtId="0" fontId="76" fillId="0" borderId="10" xfId="0" applyFont="1" applyBorder="1" applyAlignment="1">
      <alignment vertical="center" wrapText="1"/>
    </xf>
    <xf numFmtId="0" fontId="77" fillId="0" borderId="0" xfId="0" applyFont="1" applyAlignment="1">
      <alignment horizontal="left" vertical="center"/>
    </xf>
    <xf numFmtId="0" fontId="68" fillId="0" borderId="10" xfId="0" applyFont="1" applyBorder="1" applyAlignment="1">
      <alignment/>
    </xf>
    <xf numFmtId="3" fontId="78" fillId="0" borderId="10" xfId="0" applyNumberFormat="1" applyFont="1" applyBorder="1" applyAlignment="1">
      <alignment vertical="center" wrapText="1"/>
    </xf>
    <xf numFmtId="176" fontId="5" fillId="0" borderId="10" xfId="0" applyNumberFormat="1" applyFont="1" applyBorder="1" applyAlignment="1">
      <alignment vertical="center" wrapText="1"/>
    </xf>
    <xf numFmtId="176" fontId="6" fillId="0" borderId="10" xfId="0" applyNumberFormat="1" applyFont="1" applyBorder="1" applyAlignment="1">
      <alignment vertical="center" wrapText="1"/>
    </xf>
    <xf numFmtId="3" fontId="5" fillId="0" borderId="10" xfId="0" applyNumberFormat="1" applyFont="1" applyFill="1" applyBorder="1" applyAlignment="1">
      <alignment vertical="center" wrapText="1"/>
    </xf>
    <xf numFmtId="3" fontId="68" fillId="0" borderId="10" xfId="0" applyNumberFormat="1" applyFont="1" applyBorder="1" applyAlignment="1">
      <alignment/>
    </xf>
    <xf numFmtId="3" fontId="69" fillId="0" borderId="10" xfId="0" applyNumberFormat="1" applyFont="1" applyBorder="1" applyAlignment="1">
      <alignment/>
    </xf>
    <xf numFmtId="3" fontId="79" fillId="0" borderId="10" xfId="0" applyNumberFormat="1" applyFont="1" applyFill="1" applyBorder="1" applyAlignment="1">
      <alignment horizontal="right" vertical="center" wrapText="1"/>
    </xf>
    <xf numFmtId="3" fontId="68" fillId="0" borderId="0" xfId="0" applyNumberFormat="1" applyFont="1" applyAlignment="1">
      <alignment vertical="center" wrapText="1"/>
    </xf>
    <xf numFmtId="0" fontId="80" fillId="0" borderId="10" xfId="0" applyFont="1" applyBorder="1" applyAlignment="1">
      <alignment horizontal="center" vertical="center" wrapText="1"/>
    </xf>
    <xf numFmtId="3" fontId="68" fillId="0" borderId="10" xfId="0" applyNumberFormat="1" applyFont="1" applyFill="1" applyBorder="1" applyAlignment="1">
      <alignment horizontal="right" vertical="center" wrapText="1"/>
    </xf>
    <xf numFmtId="178" fontId="68" fillId="0" borderId="0" xfId="41" applyNumberFormat="1" applyFont="1" applyAlignment="1">
      <alignment vertical="center" wrapText="1"/>
    </xf>
    <xf numFmtId="0" fontId="68" fillId="0" borderId="0" xfId="0" applyFont="1" applyFill="1" applyAlignment="1">
      <alignment/>
    </xf>
    <xf numFmtId="0" fontId="81" fillId="0" borderId="0" xfId="0" applyFont="1" applyFill="1" applyAlignment="1">
      <alignment horizontal="left" vertical="center" wrapText="1"/>
    </xf>
    <xf numFmtId="0" fontId="81" fillId="0" borderId="0" xfId="0" applyFont="1" applyFill="1" applyAlignment="1">
      <alignment horizontal="center" vertical="center" wrapText="1"/>
    </xf>
    <xf numFmtId="0" fontId="80" fillId="0" borderId="10" xfId="0" applyFont="1" applyFill="1" applyBorder="1" applyAlignment="1">
      <alignment horizontal="center" vertical="center" wrapText="1"/>
    </xf>
    <xf numFmtId="0" fontId="68" fillId="0" borderId="10" xfId="0" applyFont="1" applyFill="1" applyBorder="1" applyAlignment="1">
      <alignment/>
    </xf>
    <xf numFmtId="0" fontId="75" fillId="0" borderId="10" xfId="0" applyFont="1" applyFill="1" applyBorder="1" applyAlignment="1">
      <alignment horizontal="center" vertical="center" wrapText="1"/>
    </xf>
    <xf numFmtId="0" fontId="76" fillId="0" borderId="10" xfId="0" applyFont="1" applyFill="1" applyBorder="1" applyAlignment="1">
      <alignment vertical="center" wrapText="1"/>
    </xf>
    <xf numFmtId="3" fontId="69" fillId="0" borderId="10" xfId="0" applyNumberFormat="1" applyFont="1" applyFill="1" applyBorder="1" applyAlignment="1">
      <alignment horizontal="right" vertical="center" wrapText="1"/>
    </xf>
    <xf numFmtId="176" fontId="69" fillId="0" borderId="10" xfId="0" applyNumberFormat="1" applyFont="1" applyFill="1" applyBorder="1" applyAlignment="1">
      <alignment horizontal="right" vertical="center" wrapText="1"/>
    </xf>
    <xf numFmtId="3" fontId="69" fillId="0" borderId="10" xfId="0" applyNumberFormat="1" applyFont="1" applyFill="1" applyBorder="1" applyAlignment="1">
      <alignment vertical="center" wrapText="1"/>
    </xf>
    <xf numFmtId="0" fontId="68" fillId="0" borderId="0" xfId="0" applyFont="1" applyFill="1" applyAlignment="1">
      <alignment vertical="center" wrapText="1"/>
    </xf>
    <xf numFmtId="0" fontId="74" fillId="0" borderId="10" xfId="0" applyFont="1" applyFill="1" applyBorder="1" applyAlignment="1">
      <alignment horizontal="center" vertical="center" wrapText="1"/>
    </xf>
    <xf numFmtId="0" fontId="71" fillId="0" borderId="10" xfId="0" applyFont="1" applyFill="1" applyBorder="1" applyAlignment="1">
      <alignment vertical="center" wrapText="1"/>
    </xf>
    <xf numFmtId="176" fontId="68" fillId="0" borderId="10" xfId="0" applyNumberFormat="1" applyFont="1" applyFill="1" applyBorder="1" applyAlignment="1">
      <alignment horizontal="right" vertical="center" wrapText="1"/>
    </xf>
    <xf numFmtId="49" fontId="71" fillId="0" borderId="10" xfId="0" applyNumberFormat="1" applyFont="1" applyFill="1" applyBorder="1" applyAlignment="1">
      <alignment vertical="center" wrapText="1"/>
    </xf>
    <xf numFmtId="3" fontId="68" fillId="0" borderId="10" xfId="0" applyNumberFormat="1" applyFont="1" applyFill="1" applyBorder="1" applyAlignment="1">
      <alignment vertical="center" wrapText="1"/>
    </xf>
    <xf numFmtId="0" fontId="69" fillId="0" borderId="0" xfId="0" applyFont="1" applyFill="1" applyAlignment="1">
      <alignment vertical="center" wrapText="1"/>
    </xf>
    <xf numFmtId="178" fontId="68" fillId="0" borderId="0" xfId="41" applyNumberFormat="1" applyFont="1" applyFill="1" applyAlignment="1">
      <alignment vertical="center" wrapText="1"/>
    </xf>
    <xf numFmtId="178" fontId="69" fillId="0" borderId="0" xfId="41" applyNumberFormat="1" applyFont="1" applyFill="1" applyAlignment="1">
      <alignment vertical="center" wrapText="1"/>
    </xf>
    <xf numFmtId="178" fontId="68" fillId="0" borderId="0" xfId="0" applyNumberFormat="1" applyFont="1" applyFill="1" applyAlignment="1">
      <alignment vertical="center" wrapText="1"/>
    </xf>
    <xf numFmtId="178" fontId="69" fillId="0" borderId="0" xfId="0" applyNumberFormat="1" applyFont="1" applyFill="1" applyAlignment="1">
      <alignment vertical="center" wrapText="1"/>
    </xf>
    <xf numFmtId="0" fontId="75" fillId="0" borderId="0" xfId="0" applyFont="1" applyFill="1" applyBorder="1" applyAlignment="1">
      <alignment horizontal="center" vertical="center" wrapText="1"/>
    </xf>
    <xf numFmtId="0" fontId="76" fillId="0" borderId="0" xfId="0" applyFont="1" applyFill="1" applyBorder="1" applyAlignment="1">
      <alignment vertical="center" wrapText="1"/>
    </xf>
    <xf numFmtId="3" fontId="69" fillId="0" borderId="0" xfId="0" applyNumberFormat="1" applyFont="1" applyFill="1" applyBorder="1" applyAlignment="1">
      <alignment horizontal="right" vertical="center" wrapText="1"/>
    </xf>
    <xf numFmtId="174" fontId="69" fillId="0" borderId="0" xfId="0" applyNumberFormat="1" applyFont="1" applyFill="1" applyBorder="1" applyAlignment="1">
      <alignment horizontal="right" vertical="center" wrapText="1"/>
    </xf>
    <xf numFmtId="0" fontId="72" fillId="0" borderId="0" xfId="0" applyFont="1" applyFill="1" applyAlignment="1">
      <alignment/>
    </xf>
    <xf numFmtId="178" fontId="68" fillId="0" borderId="0" xfId="0" applyNumberFormat="1" applyFont="1" applyFill="1" applyAlignment="1">
      <alignment/>
    </xf>
    <xf numFmtId="3" fontId="68" fillId="0" borderId="0" xfId="0" applyNumberFormat="1" applyFont="1" applyFill="1" applyAlignment="1">
      <alignment/>
    </xf>
    <xf numFmtId="0" fontId="78" fillId="0" borderId="10" xfId="0" applyFont="1" applyBorder="1" applyAlignment="1">
      <alignment horizontal="center" vertical="center" wrapText="1"/>
    </xf>
    <xf numFmtId="0" fontId="72" fillId="0" borderId="10" xfId="0" applyFont="1" applyBorder="1" applyAlignment="1">
      <alignment horizontal="center" vertical="center" wrapText="1"/>
    </xf>
    <xf numFmtId="3" fontId="78" fillId="0" borderId="10" xfId="0" applyNumberFormat="1" applyFont="1" applyBorder="1" applyAlignment="1">
      <alignment horizontal="right" vertical="center" wrapText="1"/>
    </xf>
    <xf numFmtId="3" fontId="75" fillId="0" borderId="10" xfId="0" applyNumberFormat="1" applyFont="1" applyBorder="1" applyAlignment="1">
      <alignment horizontal="right" vertical="center" wrapText="1"/>
    </xf>
    <xf numFmtId="3" fontId="75" fillId="0" borderId="10" xfId="0" applyNumberFormat="1" applyFont="1" applyBorder="1" applyAlignment="1">
      <alignment vertical="center" wrapText="1"/>
    </xf>
    <xf numFmtId="3" fontId="74" fillId="0" borderId="10" xfId="0" applyNumberFormat="1" applyFont="1" applyBorder="1" applyAlignment="1">
      <alignment horizontal="right" vertical="center" wrapText="1"/>
    </xf>
    <xf numFmtId="0" fontId="74" fillId="0" borderId="10" xfId="0" applyFont="1" applyBorder="1" applyAlignment="1">
      <alignment vertical="center" wrapText="1"/>
    </xf>
    <xf numFmtId="0" fontId="75" fillId="0" borderId="10" xfId="0" applyFont="1" applyBorder="1" applyAlignment="1">
      <alignment vertical="center" wrapText="1"/>
    </xf>
    <xf numFmtId="3" fontId="74" fillId="0" borderId="10" xfId="0" applyNumberFormat="1" applyFont="1" applyFill="1" applyBorder="1" applyAlignment="1">
      <alignment horizontal="right" vertical="center" wrapText="1"/>
    </xf>
    <xf numFmtId="3" fontId="69" fillId="0" borderId="0" xfId="0" applyNumberFormat="1" applyFont="1" applyAlignment="1">
      <alignment/>
    </xf>
    <xf numFmtId="3" fontId="68" fillId="0" borderId="0" xfId="0" applyNumberFormat="1" applyFont="1" applyAlignment="1">
      <alignment/>
    </xf>
    <xf numFmtId="0" fontId="77" fillId="0" borderId="0" xfId="0" applyFont="1" applyAlignment="1">
      <alignment horizontal="center" vertical="center" wrapText="1"/>
    </xf>
    <xf numFmtId="0" fontId="0" fillId="0" borderId="0" xfId="0" applyAlignment="1">
      <alignment horizontal="center" vertical="center" wrapText="1"/>
    </xf>
    <xf numFmtId="0" fontId="82" fillId="0" borderId="0" xfId="0" applyFont="1" applyFill="1" applyAlignment="1">
      <alignment horizontal="center" vertical="center" wrapText="1"/>
    </xf>
    <xf numFmtId="0" fontId="82" fillId="0" borderId="0" xfId="0" applyFont="1" applyAlignment="1">
      <alignment horizontal="center" vertical="center" wrapText="1"/>
    </xf>
    <xf numFmtId="3" fontId="79" fillId="0" borderId="10" xfId="0" applyNumberFormat="1" applyFont="1" applyBorder="1" applyAlignment="1">
      <alignment horizontal="right" vertical="center" wrapText="1"/>
    </xf>
    <xf numFmtId="0" fontId="83" fillId="0" borderId="0" xfId="0" applyFont="1" applyAlignment="1">
      <alignment horizontal="center" vertical="center" wrapText="1"/>
    </xf>
    <xf numFmtId="0" fontId="77" fillId="0" borderId="0" xfId="0" applyFont="1" applyAlignment="1">
      <alignment horizontal="center" vertical="center" wrapText="1"/>
    </xf>
    <xf numFmtId="0" fontId="0" fillId="0" borderId="0" xfId="0" applyAlignment="1">
      <alignment horizontal="center" vertical="center" wrapText="1"/>
    </xf>
    <xf numFmtId="0" fontId="83" fillId="0" borderId="0" xfId="0" applyFont="1" applyAlignment="1">
      <alignment horizontal="left" vertical="center" wrapText="1"/>
    </xf>
    <xf numFmtId="0" fontId="81" fillId="0" borderId="0" xfId="0" applyFont="1" applyAlignment="1">
      <alignment horizontal="center" vertical="center" wrapText="1"/>
    </xf>
    <xf numFmtId="0" fontId="81" fillId="0" borderId="0" xfId="0" applyFont="1" applyAlignment="1">
      <alignment horizontal="left" vertical="center" wrapText="1"/>
    </xf>
    <xf numFmtId="3" fontId="68" fillId="0" borderId="0" xfId="0" applyNumberFormat="1" applyFont="1" applyFill="1" applyAlignment="1">
      <alignment vertical="center" wrapText="1"/>
    </xf>
    <xf numFmtId="0" fontId="84" fillId="0" borderId="10" xfId="0" applyFont="1" applyFill="1" applyBorder="1" applyAlignment="1">
      <alignment horizontal="center" vertical="center" wrapText="1"/>
    </xf>
    <xf numFmtId="0" fontId="85" fillId="0" borderId="10" xfId="0" applyFont="1" applyFill="1" applyBorder="1" applyAlignment="1">
      <alignment vertical="center" wrapText="1"/>
    </xf>
    <xf numFmtId="3" fontId="86" fillId="0" borderId="10" xfId="0" applyNumberFormat="1" applyFont="1" applyFill="1" applyBorder="1" applyAlignment="1">
      <alignment horizontal="right" vertical="center" wrapText="1"/>
    </xf>
    <xf numFmtId="0" fontId="86" fillId="0" borderId="0" xfId="0" applyFont="1" applyFill="1" applyAlignment="1">
      <alignment vertical="center" wrapText="1"/>
    </xf>
    <xf numFmtId="3" fontId="87" fillId="0" borderId="10" xfId="0" applyNumberFormat="1" applyFont="1" applyFill="1" applyBorder="1" applyAlignment="1">
      <alignment horizontal="right" vertical="center" wrapText="1"/>
    </xf>
    <xf numFmtId="178" fontId="86" fillId="0" borderId="0" xfId="0" applyNumberFormat="1" applyFont="1" applyFill="1" applyAlignment="1">
      <alignment vertical="center" wrapText="1"/>
    </xf>
    <xf numFmtId="3" fontId="86" fillId="0" borderId="0" xfId="0" applyNumberFormat="1" applyFont="1" applyFill="1" applyAlignment="1">
      <alignment vertical="center" wrapText="1"/>
    </xf>
    <xf numFmtId="0" fontId="69" fillId="0" borderId="10" xfId="0" applyFont="1" applyFill="1" applyBorder="1" applyAlignment="1">
      <alignment vertical="center" wrapText="1"/>
    </xf>
    <xf numFmtId="176" fontId="88" fillId="0" borderId="10" xfId="0" applyNumberFormat="1" applyFont="1" applyFill="1" applyBorder="1" applyAlignment="1">
      <alignment horizontal="right" vertical="center" wrapText="1"/>
    </xf>
    <xf numFmtId="3" fontId="88" fillId="0" borderId="10" xfId="0" applyNumberFormat="1" applyFont="1" applyFill="1" applyBorder="1" applyAlignment="1">
      <alignment vertical="center" wrapText="1"/>
    </xf>
    <xf numFmtId="0" fontId="88" fillId="0" borderId="0" xfId="0" applyFont="1" applyFill="1" applyAlignment="1">
      <alignment vertical="center" wrapText="1"/>
    </xf>
    <xf numFmtId="0" fontId="85" fillId="0" borderId="10" xfId="0" applyFont="1" applyFill="1" applyBorder="1" applyAlignment="1" quotePrefix="1">
      <alignment vertical="center" wrapText="1"/>
    </xf>
    <xf numFmtId="3" fontId="89" fillId="0" borderId="10" xfId="0" applyNumberFormat="1" applyFont="1" applyFill="1" applyBorder="1" applyAlignment="1">
      <alignment horizontal="right" vertical="center" wrapText="1"/>
    </xf>
    <xf numFmtId="3" fontId="73" fillId="0" borderId="0" xfId="0" applyNumberFormat="1" applyFont="1" applyAlignment="1">
      <alignment vertical="center" wrapText="1"/>
    </xf>
    <xf numFmtId="176" fontId="78" fillId="0" borderId="10" xfId="0" applyNumberFormat="1" applyFont="1" applyBorder="1" applyAlignment="1">
      <alignment horizontal="right" vertical="center" wrapText="1"/>
    </xf>
    <xf numFmtId="176" fontId="75" fillId="0" borderId="10" xfId="0" applyNumberFormat="1" applyFont="1" applyBorder="1" applyAlignment="1">
      <alignment horizontal="right" vertical="center" wrapText="1"/>
    </xf>
    <xf numFmtId="176" fontId="79" fillId="0" borderId="10" xfId="0" applyNumberFormat="1" applyFont="1" applyBorder="1" applyAlignment="1">
      <alignment horizontal="right" vertical="center" wrapText="1"/>
    </xf>
    <xf numFmtId="176" fontId="74" fillId="0" borderId="10" xfId="0" applyNumberFormat="1" applyFont="1" applyBorder="1" applyAlignment="1">
      <alignment horizontal="right" vertical="center" wrapText="1"/>
    </xf>
    <xf numFmtId="176" fontId="74" fillId="0" borderId="10" xfId="0" applyNumberFormat="1" applyFont="1" applyFill="1" applyBorder="1" applyAlignment="1">
      <alignment horizontal="right" vertical="center" wrapText="1"/>
    </xf>
    <xf numFmtId="176" fontId="79" fillId="0" borderId="10" xfId="0" applyNumberFormat="1" applyFont="1" applyFill="1" applyBorder="1" applyAlignment="1">
      <alignment horizontal="right" vertical="center" wrapText="1"/>
    </xf>
    <xf numFmtId="176" fontId="69" fillId="0" borderId="10" xfId="41" applyNumberFormat="1" applyFont="1" applyFill="1" applyBorder="1" applyAlignment="1">
      <alignment horizontal="right" vertical="center" wrapText="1"/>
    </xf>
    <xf numFmtId="176" fontId="68" fillId="0" borderId="10" xfId="41" applyNumberFormat="1" applyFont="1" applyFill="1" applyBorder="1" applyAlignment="1">
      <alignment horizontal="right" vertical="center" wrapText="1"/>
    </xf>
    <xf numFmtId="176" fontId="86" fillId="0" borderId="10" xfId="41" applyNumberFormat="1" applyFont="1" applyFill="1" applyBorder="1" applyAlignment="1">
      <alignment horizontal="right" vertical="center" wrapText="1"/>
    </xf>
    <xf numFmtId="0" fontId="2" fillId="0" borderId="10" xfId="0" applyFont="1" applyBorder="1" applyAlignment="1">
      <alignment horizontal="center" vertical="center" wrapText="1"/>
    </xf>
    <xf numFmtId="0" fontId="83" fillId="0" borderId="0" xfId="0" applyFont="1" applyAlignment="1">
      <alignment horizontal="center" vertical="center" wrapText="1"/>
    </xf>
    <xf numFmtId="0" fontId="88" fillId="0" borderId="11" xfId="0" applyFont="1" applyBorder="1" applyAlignment="1">
      <alignment horizontal="center"/>
    </xf>
    <xf numFmtId="0" fontId="77" fillId="0" borderId="0" xfId="0" applyFont="1" applyAlignment="1">
      <alignment horizontal="center" vertical="center" wrapText="1"/>
    </xf>
    <xf numFmtId="0" fontId="0" fillId="0" borderId="0" xfId="0" applyAlignment="1">
      <alignment horizontal="center" vertical="center" wrapText="1"/>
    </xf>
    <xf numFmtId="0" fontId="71" fillId="0" borderId="0" xfId="0" applyFont="1" applyAlignment="1">
      <alignment horizontal="justify" wrapText="1"/>
    </xf>
    <xf numFmtId="0" fontId="90" fillId="0" borderId="0" xfId="0" applyFont="1" applyAlignment="1">
      <alignment horizontal="justify" wrapText="1"/>
    </xf>
    <xf numFmtId="0" fontId="83" fillId="0" borderId="0" xfId="0" applyFont="1" applyAlignment="1">
      <alignment horizontal="left" vertical="center" wrapText="1"/>
    </xf>
    <xf numFmtId="0" fontId="80" fillId="0" borderId="10" xfId="0" applyFont="1" applyFill="1" applyBorder="1" applyAlignment="1">
      <alignment horizontal="center" vertical="center" wrapText="1"/>
    </xf>
    <xf numFmtId="0" fontId="81" fillId="0" borderId="0" xfId="0" applyFont="1" applyFill="1" applyAlignment="1">
      <alignment horizontal="center" vertical="center" wrapText="1"/>
    </xf>
    <xf numFmtId="0" fontId="69" fillId="0" borderId="10" xfId="0" applyFont="1" applyFill="1" applyBorder="1" applyAlignment="1">
      <alignment horizontal="center" vertical="center" wrapText="1"/>
    </xf>
    <xf numFmtId="0" fontId="91" fillId="0" borderId="11" xfId="0" applyFont="1" applyFill="1" applyBorder="1" applyAlignment="1">
      <alignment horizontal="right"/>
    </xf>
    <xf numFmtId="0" fontId="82" fillId="0" borderId="0" xfId="0" applyFont="1" applyFill="1" applyAlignment="1">
      <alignment horizontal="center" vertical="center" wrapText="1"/>
    </xf>
    <xf numFmtId="0" fontId="71" fillId="0" borderId="0" xfId="0" applyFont="1" applyFill="1" applyAlignment="1">
      <alignment horizontal="justify" wrapText="1"/>
    </xf>
    <xf numFmtId="0" fontId="90" fillId="0" borderId="0" xfId="0" applyFont="1" applyFill="1" applyAlignment="1">
      <alignment horizontal="justify" wrapText="1"/>
    </xf>
    <xf numFmtId="0" fontId="81" fillId="0" borderId="0" xfId="0" applyFont="1" applyFill="1" applyAlignment="1">
      <alignment horizontal="left" vertical="center" wrapText="1"/>
    </xf>
    <xf numFmtId="0" fontId="80" fillId="0" borderId="10" xfId="0" applyFont="1" applyBorder="1" applyAlignment="1">
      <alignment horizontal="center" vertical="center" wrapText="1"/>
    </xf>
    <xf numFmtId="0" fontId="8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69" fillId="0" borderId="10" xfId="0" applyFont="1" applyBorder="1" applyAlignment="1">
      <alignment horizontal="center" vertical="center" wrapText="1"/>
    </xf>
    <xf numFmtId="0" fontId="8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81" fillId="0" borderId="0" xfId="0" applyFont="1" applyAlignment="1">
      <alignment horizontal="center" vertical="center" wrapText="1"/>
    </xf>
    <xf numFmtId="0" fontId="92" fillId="0" borderId="11" xfId="0" applyFont="1" applyBorder="1" applyAlignment="1">
      <alignment horizontal="right"/>
    </xf>
    <xf numFmtId="0" fontId="82" fillId="0" borderId="0" xfId="0" applyFont="1" applyAlignment="1">
      <alignment horizontal="center" vertical="center" wrapText="1"/>
    </xf>
    <xf numFmtId="0" fontId="81" fillId="0" borderId="0" xfId="0" applyFont="1" applyAlignment="1">
      <alignment horizontal="left" vertical="center" wrapText="1"/>
    </xf>
    <xf numFmtId="3" fontId="69" fillId="0" borderId="0" xfId="0" applyNumberFormat="1" applyFont="1" applyFill="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3" xfId="43"/>
    <cellStyle name="Currency" xfId="44"/>
    <cellStyle name="Currency [0]"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r%20&#272;&#7883;nh%20Drive\S&#7902;%20T&#192;I%20CH&#205;NH%20Y&#202;N%20B&#193;I\2020\Thu%20chi%20NSNN%20nam%202020\Thu%20chi%20thang%203\Thang%203\C%20Nguyet\3-24%20Bi&#7875;u%20bao%20cao%20thu%20chi%20NS&#272;P%2003%20thang%20-%20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hu T3"/>
      <sheetName val="Chi T3"/>
    </sheetNames>
    <sheetDataSet>
      <sheetData sheetId="0">
        <row r="15">
          <cell r="H15">
            <v>31089</v>
          </cell>
        </row>
        <row r="16">
          <cell r="H16">
            <v>137</v>
          </cell>
        </row>
        <row r="17">
          <cell r="H17">
            <v>31409</v>
          </cell>
        </row>
        <row r="18">
          <cell r="H18">
            <v>34840</v>
          </cell>
        </row>
        <row r="21">
          <cell r="H21">
            <v>20908</v>
          </cell>
        </row>
        <row r="24">
          <cell r="H24">
            <v>1597</v>
          </cell>
        </row>
        <row r="25">
          <cell r="H25">
            <v>17078</v>
          </cell>
        </row>
        <row r="28">
          <cell r="H28">
            <v>19211</v>
          </cell>
        </row>
        <row r="30">
          <cell r="H30">
            <v>3452</v>
          </cell>
        </row>
        <row r="31">
          <cell r="H31">
            <v>6659</v>
          </cell>
        </row>
        <row r="32">
          <cell r="H32">
            <v>132591</v>
          </cell>
        </row>
        <row r="35">
          <cell r="H35">
            <v>40000</v>
          </cell>
        </row>
        <row r="37">
          <cell r="H37">
            <v>509202</v>
          </cell>
        </row>
        <row r="38">
          <cell r="H38">
            <v>1851999</v>
          </cell>
        </row>
      </sheetData>
      <sheetData sheetId="1">
        <row r="11">
          <cell r="G11">
            <v>710343</v>
          </cell>
          <cell r="H11">
            <v>670343</v>
          </cell>
        </row>
        <row r="16">
          <cell r="G16">
            <v>57575.739130434784</v>
          </cell>
          <cell r="H16">
            <v>48684</v>
          </cell>
        </row>
        <row r="17">
          <cell r="G17">
            <v>11609</v>
          </cell>
          <cell r="H17">
            <v>2896</v>
          </cell>
        </row>
        <row r="18">
          <cell r="G18">
            <v>568650</v>
          </cell>
          <cell r="H18">
            <v>638942</v>
          </cell>
        </row>
        <row r="19">
          <cell r="G19">
            <v>1054</v>
          </cell>
          <cell r="H19">
            <v>1044</v>
          </cell>
        </row>
        <row r="20">
          <cell r="G20">
            <v>218514</v>
          </cell>
          <cell r="H20">
            <v>178867</v>
          </cell>
        </row>
        <row r="21">
          <cell r="G21">
            <v>13792</v>
          </cell>
          <cell r="H21">
            <v>13772</v>
          </cell>
        </row>
        <row r="22">
          <cell r="G22">
            <v>3349</v>
          </cell>
          <cell r="H22">
            <v>3329</v>
          </cell>
        </row>
        <row r="23">
          <cell r="G23">
            <v>10506</v>
          </cell>
          <cell r="H23">
            <v>7944</v>
          </cell>
        </row>
        <row r="24">
          <cell r="G24">
            <v>48505</v>
          </cell>
          <cell r="H24">
            <v>48306</v>
          </cell>
        </row>
        <row r="25">
          <cell r="G25">
            <v>368706</v>
          </cell>
          <cell r="H25">
            <v>363706</v>
          </cell>
        </row>
        <row r="30">
          <cell r="G30">
            <v>15428</v>
          </cell>
          <cell r="H30">
            <v>15416</v>
          </cell>
        </row>
        <row r="31">
          <cell r="G31">
            <v>8397.5</v>
          </cell>
          <cell r="H31">
            <v>2535</v>
          </cell>
        </row>
        <row r="32">
          <cell r="G32">
            <v>13957</v>
          </cell>
          <cell r="H32">
            <v>5604</v>
          </cell>
        </row>
        <row r="33">
          <cell r="G33">
            <v>5000</v>
          </cell>
          <cell r="H33">
            <v>208</v>
          </cell>
        </row>
        <row r="35">
          <cell r="G35">
            <v>1200</v>
          </cell>
        </row>
        <row r="37">
          <cell r="G37">
            <v>40000</v>
          </cell>
        </row>
        <row r="38">
          <cell r="H38">
            <v>194064</v>
          </cell>
        </row>
        <row r="39">
          <cell r="G39">
            <v>157062</v>
          </cell>
        </row>
        <row r="40">
          <cell r="G40">
            <v>129449</v>
          </cell>
        </row>
        <row r="41">
          <cell r="G41">
            <v>28040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32"/>
  <sheetViews>
    <sheetView zoomScale="115" zoomScaleNormal="115" zoomScalePageLayoutView="0" workbookViewId="0" topLeftCell="A3">
      <selection activeCell="D19" sqref="D19"/>
    </sheetView>
  </sheetViews>
  <sheetFormatPr defaultColWidth="9.140625" defaultRowHeight="15"/>
  <cols>
    <col min="1" max="1" width="5.7109375" style="1" customWidth="1"/>
    <col min="2" max="2" width="55.28125" style="1" customWidth="1"/>
    <col min="3" max="3" width="11.140625" style="1" customWidth="1"/>
    <col min="4" max="4" width="9.7109375" style="1" customWidth="1"/>
    <col min="5" max="5" width="8.57421875" style="1" customWidth="1"/>
    <col min="6" max="6" width="9.57421875" style="1" customWidth="1"/>
    <col min="7" max="7" width="12.140625" style="1" hidden="1" customWidth="1"/>
    <col min="8" max="8" width="18.8515625" style="1" customWidth="1"/>
    <col min="9" max="16384" width="9.140625" style="1" customWidth="1"/>
  </cols>
  <sheetData>
    <row r="1" spans="1:6" ht="14.25" customHeight="1">
      <c r="A1" s="117" t="s">
        <v>79</v>
      </c>
      <c r="B1" s="117"/>
      <c r="D1" s="111" t="s">
        <v>75</v>
      </c>
      <c r="E1" s="111"/>
      <c r="F1" s="111"/>
    </row>
    <row r="2" spans="1:6" ht="14.25" customHeight="1">
      <c r="A2" s="83"/>
      <c r="B2" s="83"/>
      <c r="D2" s="80"/>
      <c r="E2" s="80"/>
      <c r="F2" s="80"/>
    </row>
    <row r="3" spans="1:7" ht="18.75">
      <c r="A3" s="111" t="s">
        <v>116</v>
      </c>
      <c r="B3" s="111"/>
      <c r="C3" s="111"/>
      <c r="D3" s="111"/>
      <c r="E3" s="111"/>
      <c r="F3" s="111"/>
      <c r="G3" s="4"/>
    </row>
    <row r="4" spans="1:7" ht="18.75" customHeight="1">
      <c r="A4" s="113" t="s">
        <v>117</v>
      </c>
      <c r="B4" s="114"/>
      <c r="C4" s="114"/>
      <c r="D4" s="114"/>
      <c r="E4" s="114"/>
      <c r="F4" s="114"/>
      <c r="G4" s="23"/>
    </row>
    <row r="5" spans="1:7" ht="18.75" customHeight="1">
      <c r="A5" s="75"/>
      <c r="B5" s="76"/>
      <c r="C5" s="76"/>
      <c r="D5" s="76"/>
      <c r="E5" s="76"/>
      <c r="F5" s="76"/>
      <c r="G5" s="23"/>
    </row>
    <row r="6" spans="1:7" ht="18.75" customHeight="1">
      <c r="A6" s="81"/>
      <c r="B6" s="82"/>
      <c r="C6" s="82"/>
      <c r="D6" s="82"/>
      <c r="E6" s="82"/>
      <c r="F6" s="82"/>
      <c r="G6" s="23"/>
    </row>
    <row r="7" spans="5:6" ht="15">
      <c r="E7" s="112" t="s">
        <v>35</v>
      </c>
      <c r="F7" s="112"/>
    </row>
    <row r="8" spans="1:7" ht="33.75" customHeight="1">
      <c r="A8" s="110" t="s">
        <v>0</v>
      </c>
      <c r="B8" s="110" t="s">
        <v>1</v>
      </c>
      <c r="C8" s="110" t="s">
        <v>67</v>
      </c>
      <c r="D8" s="110" t="s">
        <v>118</v>
      </c>
      <c r="E8" s="110" t="s">
        <v>3</v>
      </c>
      <c r="F8" s="110"/>
      <c r="G8" s="110" t="s">
        <v>96</v>
      </c>
    </row>
    <row r="9" spans="1:7" ht="42" customHeight="1">
      <c r="A9" s="110"/>
      <c r="B9" s="110"/>
      <c r="C9" s="110"/>
      <c r="D9" s="110"/>
      <c r="E9" s="12" t="s">
        <v>2</v>
      </c>
      <c r="F9" s="12" t="s">
        <v>4</v>
      </c>
      <c r="G9" s="110"/>
    </row>
    <row r="10" spans="1:7" ht="15">
      <c r="A10" s="3" t="s">
        <v>5</v>
      </c>
      <c r="B10" s="3" t="s">
        <v>6</v>
      </c>
      <c r="C10" s="3">
        <v>1</v>
      </c>
      <c r="D10" s="3">
        <v>2</v>
      </c>
      <c r="E10" s="3" t="s">
        <v>7</v>
      </c>
      <c r="F10" s="3">
        <v>4</v>
      </c>
      <c r="G10" s="24"/>
    </row>
    <row r="11" spans="1:7" ht="16.5">
      <c r="A11" s="10" t="s">
        <v>5</v>
      </c>
      <c r="B11" s="5" t="s">
        <v>94</v>
      </c>
      <c r="C11" s="13">
        <f>C12+C17</f>
        <v>3300000</v>
      </c>
      <c r="D11" s="13">
        <f>D12+D17</f>
        <v>678610</v>
      </c>
      <c r="E11" s="26">
        <f>D11*100/C11</f>
        <v>20.563939393939393</v>
      </c>
      <c r="F11" s="26">
        <f>D11*100/G11</f>
        <v>120.35100973825017</v>
      </c>
      <c r="G11" s="30">
        <f>G12+G17</f>
        <v>563859</v>
      </c>
    </row>
    <row r="12" spans="1:7" ht="16.5">
      <c r="A12" s="10" t="s">
        <v>8</v>
      </c>
      <c r="B12" s="5" t="s">
        <v>95</v>
      </c>
      <c r="C12" s="13">
        <f>SUM(C13:C16)</f>
        <v>3300000</v>
      </c>
      <c r="D12" s="13">
        <f>SUM(D13:D16)</f>
        <v>678610</v>
      </c>
      <c r="E12" s="26">
        <f aca="true" t="shared" si="0" ref="E12:E28">D12*100/C12</f>
        <v>20.563939393939393</v>
      </c>
      <c r="F12" s="26">
        <f>D12*100/G12</f>
        <v>120.35100973825017</v>
      </c>
      <c r="G12" s="30">
        <f>SUM(G13:G17)</f>
        <v>563859</v>
      </c>
    </row>
    <row r="13" spans="1:7" ht="16.5">
      <c r="A13" s="11">
        <v>1</v>
      </c>
      <c r="B13" s="6" t="s">
        <v>9</v>
      </c>
      <c r="C13" s="7">
        <f>'60'!C11</f>
        <v>3015000</v>
      </c>
      <c r="D13" s="7">
        <f>'60'!D11</f>
        <v>642082</v>
      </c>
      <c r="E13" s="27">
        <f>D13*100/C13</f>
        <v>21.296252072968493</v>
      </c>
      <c r="F13" s="27">
        <f>D13*100/G13</f>
        <v>122.56771383139356</v>
      </c>
      <c r="G13" s="29">
        <f>'60'!G11</f>
        <v>523859</v>
      </c>
    </row>
    <row r="14" spans="1:8" ht="16.5">
      <c r="A14" s="11">
        <v>2</v>
      </c>
      <c r="B14" s="6" t="s">
        <v>21</v>
      </c>
      <c r="C14" s="7"/>
      <c r="D14" s="7"/>
      <c r="E14" s="26"/>
      <c r="F14" s="26"/>
      <c r="G14" s="24"/>
      <c r="H14" s="1">
        <v>11</v>
      </c>
    </row>
    <row r="15" spans="1:7" ht="16.5">
      <c r="A15" s="11">
        <v>3</v>
      </c>
      <c r="B15" s="6" t="s">
        <v>68</v>
      </c>
      <c r="C15" s="7">
        <f>'60'!C30</f>
        <v>285000</v>
      </c>
      <c r="D15" s="7">
        <f>'60'!D30</f>
        <v>36528</v>
      </c>
      <c r="E15" s="27">
        <f t="shared" si="0"/>
        <v>12.816842105263158</v>
      </c>
      <c r="F15" s="27">
        <f aca="true" t="shared" si="1" ref="F15:F26">D15*100/G15</f>
        <v>91.32</v>
      </c>
      <c r="G15" s="29">
        <f>'60'!G30</f>
        <v>40000</v>
      </c>
    </row>
    <row r="16" spans="1:7" ht="16.5">
      <c r="A16" s="11">
        <v>4</v>
      </c>
      <c r="B16" s="6" t="s">
        <v>30</v>
      </c>
      <c r="C16" s="16"/>
      <c r="D16" s="16"/>
      <c r="E16" s="26"/>
      <c r="F16" s="26"/>
      <c r="G16" s="24"/>
    </row>
    <row r="17" spans="1:7" ht="16.5">
      <c r="A17" s="10" t="s">
        <v>20</v>
      </c>
      <c r="B17" s="5" t="s">
        <v>69</v>
      </c>
      <c r="C17" s="16"/>
      <c r="D17" s="28">
        <f>'60'!D56</f>
        <v>0</v>
      </c>
      <c r="E17" s="26"/>
      <c r="F17" s="26"/>
      <c r="G17" s="30">
        <f>'60'!G56</f>
        <v>0</v>
      </c>
    </row>
    <row r="18" spans="1:7" ht="16.5">
      <c r="A18" s="10" t="s">
        <v>6</v>
      </c>
      <c r="B18" s="5" t="s">
        <v>37</v>
      </c>
      <c r="C18" s="13">
        <f>C19+C26</f>
        <v>11373461</v>
      </c>
      <c r="D18" s="13">
        <f>'61'!D11</f>
        <v>2411137.2391304346</v>
      </c>
      <c r="E18" s="26">
        <f t="shared" si="0"/>
        <v>21.19967914015298</v>
      </c>
      <c r="F18" s="26">
        <f t="shared" si="1"/>
        <v>109.8137798716757</v>
      </c>
      <c r="G18" s="30">
        <f>G19+G26</f>
        <v>2195660</v>
      </c>
    </row>
    <row r="19" spans="1:8" s="2" customFormat="1" ht="16.5">
      <c r="A19" s="10" t="s">
        <v>70</v>
      </c>
      <c r="B19" s="5" t="s">
        <v>71</v>
      </c>
      <c r="C19" s="13">
        <f>SUM(C20:C25)</f>
        <v>9099631</v>
      </c>
      <c r="D19" s="13">
        <f>'61'!D12</f>
        <v>2096586.2391304348</v>
      </c>
      <c r="E19" s="26">
        <f t="shared" si="0"/>
        <v>23.04034349448274</v>
      </c>
      <c r="F19" s="26">
        <f t="shared" si="1"/>
        <v>104.745724868077</v>
      </c>
      <c r="G19" s="30">
        <f>SUM(G20:G25)</f>
        <v>2001596</v>
      </c>
      <c r="H19" s="73"/>
    </row>
    <row r="20" spans="1:7" ht="16.5">
      <c r="A20" s="11">
        <v>1</v>
      </c>
      <c r="B20" s="6" t="s">
        <v>39</v>
      </c>
      <c r="C20" s="7">
        <f>'61'!C13</f>
        <v>1777597</v>
      </c>
      <c r="D20" s="7">
        <f>'61'!D13</f>
        <v>710343</v>
      </c>
      <c r="E20" s="27">
        <f t="shared" si="0"/>
        <v>39.96085726967361</v>
      </c>
      <c r="F20" s="27">
        <f t="shared" si="1"/>
        <v>105.96709445761348</v>
      </c>
      <c r="G20" s="29">
        <f>'61'!G13</f>
        <v>670343</v>
      </c>
    </row>
    <row r="21" spans="1:7" ht="16.5">
      <c r="A21" s="11">
        <v>2</v>
      </c>
      <c r="B21" s="6" t="s">
        <v>43</v>
      </c>
      <c r="C21" s="7">
        <f>'61'!C17</f>
        <v>7025811</v>
      </c>
      <c r="D21" s="7">
        <f>'61'!D17</f>
        <v>1345043.2391304348</v>
      </c>
      <c r="E21" s="27">
        <f t="shared" si="0"/>
        <v>19.144312864812825</v>
      </c>
      <c r="F21" s="27">
        <f t="shared" si="1"/>
        <v>101.03588417306362</v>
      </c>
      <c r="G21" s="29">
        <f>'61'!G17</f>
        <v>1331253</v>
      </c>
    </row>
    <row r="22" spans="1:7" ht="16.5">
      <c r="A22" s="11">
        <v>3</v>
      </c>
      <c r="B22" s="6" t="s">
        <v>55</v>
      </c>
      <c r="C22" s="7">
        <f>'61'!C33</f>
        <v>4200</v>
      </c>
      <c r="D22" s="7">
        <f>'61'!D33</f>
        <v>0</v>
      </c>
      <c r="E22" s="27">
        <f t="shared" si="0"/>
        <v>0</v>
      </c>
      <c r="F22" s="26"/>
      <c r="G22" s="24"/>
    </row>
    <row r="23" spans="1:7" ht="16.5">
      <c r="A23" s="11">
        <v>4</v>
      </c>
      <c r="B23" s="6" t="s">
        <v>56</v>
      </c>
      <c r="C23" s="7">
        <f>'61'!C34</f>
        <v>1200</v>
      </c>
      <c r="D23" s="7">
        <f>'61'!D34</f>
        <v>1200</v>
      </c>
      <c r="E23" s="27">
        <f t="shared" si="0"/>
        <v>100</v>
      </c>
      <c r="F23" s="26"/>
      <c r="G23" s="24"/>
    </row>
    <row r="24" spans="1:7" ht="16.5">
      <c r="A24" s="11">
        <v>5</v>
      </c>
      <c r="B24" s="6" t="s">
        <v>58</v>
      </c>
      <c r="C24" s="7">
        <f>'61'!C35</f>
        <v>155623</v>
      </c>
      <c r="D24" s="7">
        <f>'61'!D35</f>
        <v>40000</v>
      </c>
      <c r="E24" s="27">
        <f t="shared" si="0"/>
        <v>25.703141566477964</v>
      </c>
      <c r="F24" s="26"/>
      <c r="G24" s="24"/>
    </row>
    <row r="25" spans="1:7" ht="49.5">
      <c r="A25" s="11">
        <v>6</v>
      </c>
      <c r="B25" s="6" t="s">
        <v>63</v>
      </c>
      <c r="C25" s="7">
        <f>'61'!C36</f>
        <v>135200</v>
      </c>
      <c r="D25" s="7">
        <f>'61'!D36</f>
        <v>0</v>
      </c>
      <c r="E25" s="27">
        <f t="shared" si="0"/>
        <v>0</v>
      </c>
      <c r="F25" s="26"/>
      <c r="G25" s="24"/>
    </row>
    <row r="26" spans="1:7" ht="49.5">
      <c r="A26" s="10" t="s">
        <v>20</v>
      </c>
      <c r="B26" s="5" t="s">
        <v>92</v>
      </c>
      <c r="C26" s="13">
        <f>'61'!C37</f>
        <v>2273830</v>
      </c>
      <c r="D26" s="13">
        <f>'61'!D37</f>
        <v>314551</v>
      </c>
      <c r="E26" s="26">
        <f t="shared" si="0"/>
        <v>13.833531970288016</v>
      </c>
      <c r="F26" s="26">
        <f t="shared" si="1"/>
        <v>162.08621897930578</v>
      </c>
      <c r="G26" s="13">
        <f>'61'!G37</f>
        <v>194064</v>
      </c>
    </row>
    <row r="27" spans="1:7" ht="16.5">
      <c r="A27" s="10" t="s">
        <v>72</v>
      </c>
      <c r="B27" s="5" t="s">
        <v>124</v>
      </c>
      <c r="C27" s="13">
        <v>85100</v>
      </c>
      <c r="D27" s="13">
        <v>0</v>
      </c>
      <c r="E27" s="26">
        <f t="shared" si="0"/>
        <v>0</v>
      </c>
      <c r="F27" s="26">
        <f>D27*100/G27</f>
        <v>0</v>
      </c>
      <c r="G27" s="13">
        <v>90100</v>
      </c>
    </row>
    <row r="28" spans="1:7" ht="16.5">
      <c r="A28" s="10" t="s">
        <v>73</v>
      </c>
      <c r="B28" s="5" t="s">
        <v>74</v>
      </c>
      <c r="C28" s="13">
        <v>14968</v>
      </c>
      <c r="D28" s="13">
        <v>0</v>
      </c>
      <c r="E28" s="26">
        <f t="shared" si="0"/>
        <v>0</v>
      </c>
      <c r="F28" s="26">
        <f>D28*100/G28</f>
        <v>0</v>
      </c>
      <c r="G28" s="13">
        <v>33000</v>
      </c>
    </row>
    <row r="29" ht="15">
      <c r="H29" s="74"/>
    </row>
    <row r="30" spans="1:2" ht="16.5">
      <c r="A30" s="17" t="s">
        <v>78</v>
      </c>
      <c r="B30" s="15"/>
    </row>
    <row r="31" spans="1:7" ht="17.25">
      <c r="A31" s="115" t="s">
        <v>125</v>
      </c>
      <c r="B31" s="116"/>
      <c r="C31" s="116"/>
      <c r="D31" s="116"/>
      <c r="E31" s="116"/>
      <c r="F31" s="116"/>
      <c r="G31" s="14"/>
    </row>
    <row r="32" spans="1:6" ht="16.5">
      <c r="A32" s="15" t="s">
        <v>126</v>
      </c>
      <c r="B32" s="15"/>
      <c r="C32" s="15"/>
      <c r="D32" s="15"/>
      <c r="E32" s="15"/>
      <c r="F32" s="15"/>
    </row>
  </sheetData>
  <sheetProtection/>
  <mergeCells count="12">
    <mergeCell ref="A31:F31"/>
    <mergeCell ref="A1:B1"/>
    <mergeCell ref="A3:F3"/>
    <mergeCell ref="A8:A9"/>
    <mergeCell ref="B8:B9"/>
    <mergeCell ref="C8:C9"/>
    <mergeCell ref="D8:D9"/>
    <mergeCell ref="E8:F8"/>
    <mergeCell ref="D1:F1"/>
    <mergeCell ref="G8:G9"/>
    <mergeCell ref="E7:F7"/>
    <mergeCell ref="A4:F4"/>
  </mergeCells>
  <printOptions/>
  <pageMargins left="0.7874015748031497" right="0.63" top="0.7874015748031497" bottom="0.7874015748031497" header="0.7874015748031497" footer="0.31496062992125984"/>
  <pageSetup horizontalDpi="600" verticalDpi="600" orientation="portrait" scale="90" r:id="rId1"/>
</worksheet>
</file>

<file path=xl/worksheets/sheet2.xml><?xml version="1.0" encoding="utf-8"?>
<worksheet xmlns="http://schemas.openxmlformats.org/spreadsheetml/2006/main" xmlns:r="http://schemas.openxmlformats.org/officeDocument/2006/relationships">
  <dimension ref="A1:K59"/>
  <sheetViews>
    <sheetView zoomScalePageLayoutView="0" workbookViewId="0" topLeftCell="A1">
      <selection activeCell="A58" sqref="A58"/>
    </sheetView>
  </sheetViews>
  <sheetFormatPr defaultColWidth="9.140625" defaultRowHeight="15"/>
  <cols>
    <col min="1" max="1" width="5.8515625" style="36" customWidth="1"/>
    <col min="2" max="2" width="55.57421875" style="36" customWidth="1"/>
    <col min="3" max="6" width="11.57421875" style="36" customWidth="1"/>
    <col min="7" max="7" width="15.00390625" style="36" customWidth="1"/>
    <col min="8" max="8" width="32.421875" style="36" customWidth="1"/>
    <col min="9" max="9" width="14.28125" style="36" customWidth="1"/>
    <col min="10" max="10" width="11.28125" style="36" bestFit="1" customWidth="1"/>
    <col min="11" max="11" width="8.7109375" style="36" bestFit="1" customWidth="1"/>
    <col min="12" max="16384" width="9.140625" style="36" customWidth="1"/>
  </cols>
  <sheetData>
    <row r="1" spans="1:6" ht="18.75" customHeight="1">
      <c r="A1" s="125" t="s">
        <v>79</v>
      </c>
      <c r="B1" s="125"/>
      <c r="D1" s="119" t="s">
        <v>34</v>
      </c>
      <c r="E1" s="119"/>
      <c r="F1" s="119"/>
    </row>
    <row r="2" spans="1:6" ht="12.75" customHeight="1">
      <c r="A2" s="37"/>
      <c r="B2" s="37"/>
      <c r="D2" s="38"/>
      <c r="E2" s="38"/>
      <c r="F2" s="38"/>
    </row>
    <row r="3" spans="1:6" ht="18.75" customHeight="1">
      <c r="A3" s="119" t="s">
        <v>119</v>
      </c>
      <c r="B3" s="119"/>
      <c r="C3" s="119"/>
      <c r="D3" s="119"/>
      <c r="E3" s="119"/>
      <c r="F3" s="119"/>
    </row>
    <row r="4" spans="1:6" ht="18.75" customHeight="1">
      <c r="A4" s="122" t="s">
        <v>127</v>
      </c>
      <c r="B4" s="122"/>
      <c r="C4" s="122"/>
      <c r="D4" s="122"/>
      <c r="E4" s="122"/>
      <c r="F4" s="122"/>
    </row>
    <row r="5" spans="1:6" ht="18.75" customHeight="1">
      <c r="A5" s="77"/>
      <c r="B5" s="77"/>
      <c r="C5" s="77"/>
      <c r="D5" s="77"/>
      <c r="E5" s="77"/>
      <c r="F5" s="77"/>
    </row>
    <row r="6" spans="4:6" ht="17.25" customHeight="1">
      <c r="D6" s="121" t="s">
        <v>35</v>
      </c>
      <c r="E6" s="121"/>
      <c r="F6" s="121"/>
    </row>
    <row r="7" spans="1:9" ht="34.5" customHeight="1">
      <c r="A7" s="118" t="s">
        <v>0</v>
      </c>
      <c r="B7" s="118" t="s">
        <v>1</v>
      </c>
      <c r="C7" s="118" t="s">
        <v>76</v>
      </c>
      <c r="D7" s="118" t="s">
        <v>121</v>
      </c>
      <c r="E7" s="118" t="s">
        <v>85</v>
      </c>
      <c r="F7" s="118"/>
      <c r="G7" s="120" t="s">
        <v>128</v>
      </c>
      <c r="H7" s="63">
        <f>C12+C13+C14+C15+C16+C17+C18+C21+C23+C25+C27+C28</f>
        <v>1809000</v>
      </c>
      <c r="I7" s="63">
        <f>D12+D13+D14+D15+D16+D17+D18+D21+D23+D25+D27+D28</f>
        <v>367286</v>
      </c>
    </row>
    <row r="8" spans="1:8" ht="40.5" customHeight="1">
      <c r="A8" s="118"/>
      <c r="B8" s="118"/>
      <c r="C8" s="118"/>
      <c r="D8" s="118"/>
      <c r="E8" s="39" t="s">
        <v>2</v>
      </c>
      <c r="F8" s="39" t="s">
        <v>4</v>
      </c>
      <c r="G8" s="120"/>
      <c r="H8" s="63"/>
    </row>
    <row r="9" spans="1:11" ht="15">
      <c r="A9" s="39" t="s">
        <v>5</v>
      </c>
      <c r="B9" s="39" t="s">
        <v>6</v>
      </c>
      <c r="C9" s="39">
        <v>1</v>
      </c>
      <c r="D9" s="39">
        <v>2</v>
      </c>
      <c r="E9" s="39" t="s">
        <v>7</v>
      </c>
      <c r="F9" s="39">
        <v>4</v>
      </c>
      <c r="G9" s="40"/>
      <c r="K9" s="62"/>
    </row>
    <row r="10" spans="1:11" s="46" customFormat="1" ht="16.5" customHeight="1">
      <c r="A10" s="41" t="s">
        <v>5</v>
      </c>
      <c r="B10" s="42" t="s">
        <v>77</v>
      </c>
      <c r="C10" s="43">
        <f>C11+C30</f>
        <v>3300000</v>
      </c>
      <c r="D10" s="43">
        <f>D11+D30</f>
        <v>678610</v>
      </c>
      <c r="E10" s="44">
        <f>D10*100/C10</f>
        <v>20.563939393939393</v>
      </c>
      <c r="F10" s="44">
        <f aca="true" t="shared" si="0" ref="F10:F19">D10*100/G10</f>
        <v>120.35100973825017</v>
      </c>
      <c r="G10" s="45">
        <f>G11+G30</f>
        <v>563859</v>
      </c>
      <c r="H10" s="86">
        <f>1875230-D10</f>
        <v>1196620</v>
      </c>
      <c r="K10" s="55"/>
    </row>
    <row r="11" spans="1:11" s="46" customFormat="1" ht="16.5" customHeight="1">
      <c r="A11" s="41" t="s">
        <v>8</v>
      </c>
      <c r="B11" s="42" t="s">
        <v>9</v>
      </c>
      <c r="C11" s="43">
        <f>SUM(C12:C19)+C25+C26+C27+C28</f>
        <v>3015000</v>
      </c>
      <c r="D11" s="43">
        <f>SUM(D12:D19)+D25+D26+D27+D28</f>
        <v>642082</v>
      </c>
      <c r="E11" s="44">
        <f aca="true" t="shared" si="1" ref="E11:E30">D11*100/C11</f>
        <v>21.296252072968493</v>
      </c>
      <c r="F11" s="44">
        <f t="shared" si="0"/>
        <v>122.56771383139356</v>
      </c>
      <c r="G11" s="45">
        <f>SUM(G12:G19,G25,G26,G27,G28)</f>
        <v>523859</v>
      </c>
      <c r="H11" s="55">
        <f>SUM(H12:H19)+H25+H26+H27+H28</f>
        <v>2555000</v>
      </c>
      <c r="I11" s="55">
        <f>SUM(I12:I19)+I25+I26+I27+I28</f>
        <v>225000</v>
      </c>
      <c r="J11" s="55"/>
      <c r="K11" s="55"/>
    </row>
    <row r="12" spans="1:11" s="46" customFormat="1" ht="16.5" customHeight="1">
      <c r="A12" s="47">
        <v>1</v>
      </c>
      <c r="B12" s="48" t="s">
        <v>10</v>
      </c>
      <c r="C12" s="34">
        <f>215000+200000</f>
        <v>415000</v>
      </c>
      <c r="D12" s="91">
        <f>35379+34122</f>
        <v>69501</v>
      </c>
      <c r="E12" s="49">
        <f>D12*100/C12</f>
        <v>16.74722891566265</v>
      </c>
      <c r="F12" s="49">
        <f t="shared" si="0"/>
        <v>80.81887529652542</v>
      </c>
      <c r="G12" s="53">
        <f>44398+41598</f>
        <v>85996</v>
      </c>
      <c r="H12" s="53">
        <v>190000</v>
      </c>
      <c r="I12" s="53">
        <v>225000</v>
      </c>
      <c r="J12" s="53">
        <f>44398+41598</f>
        <v>85996</v>
      </c>
      <c r="K12" s="53"/>
    </row>
    <row r="13" spans="1:11" s="46" customFormat="1" ht="16.5" customHeight="1">
      <c r="A13" s="47">
        <v>2</v>
      </c>
      <c r="B13" s="48" t="s">
        <v>11</v>
      </c>
      <c r="C13" s="34">
        <v>80000</v>
      </c>
      <c r="D13" s="91">
        <v>29024</v>
      </c>
      <c r="E13" s="49">
        <f t="shared" si="1"/>
        <v>36.28</v>
      </c>
      <c r="F13" s="49">
        <f t="shared" si="0"/>
        <v>130.69164265129683</v>
      </c>
      <c r="G13" s="53">
        <v>22208</v>
      </c>
      <c r="H13" s="53">
        <v>65000</v>
      </c>
      <c r="I13" s="53"/>
      <c r="J13" s="53">
        <v>22208</v>
      </c>
      <c r="K13" s="53"/>
    </row>
    <row r="14" spans="1:11" s="46" customFormat="1" ht="16.5" customHeight="1">
      <c r="A14" s="47">
        <v>3</v>
      </c>
      <c r="B14" s="48" t="s">
        <v>12</v>
      </c>
      <c r="C14" s="34">
        <v>600000</v>
      </c>
      <c r="D14" s="91">
        <v>114742</v>
      </c>
      <c r="E14" s="49">
        <f t="shared" si="1"/>
        <v>19.123666666666665</v>
      </c>
      <c r="F14" s="49">
        <f t="shared" si="0"/>
        <v>98.33567584244626</v>
      </c>
      <c r="G14" s="53">
        <v>116684</v>
      </c>
      <c r="H14" s="53">
        <v>600000</v>
      </c>
      <c r="I14" s="53"/>
      <c r="J14" s="53">
        <v>116684</v>
      </c>
      <c r="K14" s="53"/>
    </row>
    <row r="15" spans="1:11" s="46" customFormat="1" ht="16.5" customHeight="1">
      <c r="A15" s="47">
        <v>4</v>
      </c>
      <c r="B15" s="48" t="s">
        <v>13</v>
      </c>
      <c r="C15" s="34">
        <v>120500</v>
      </c>
      <c r="D15" s="91">
        <v>29258</v>
      </c>
      <c r="E15" s="49">
        <f t="shared" si="1"/>
        <v>24.280497925311202</v>
      </c>
      <c r="F15" s="49">
        <f t="shared" si="0"/>
        <v>93.15164443312426</v>
      </c>
      <c r="G15" s="53">
        <f>'[1]Thu T3'!$H$17</f>
        <v>31409</v>
      </c>
      <c r="H15" s="53">
        <v>100000</v>
      </c>
      <c r="I15" s="53"/>
      <c r="J15" s="53">
        <f>'[1]Thu T3'!$H$17</f>
        <v>31409</v>
      </c>
      <c r="K15" s="53"/>
    </row>
    <row r="16" spans="1:11" s="46" customFormat="1" ht="16.5" customHeight="1">
      <c r="A16" s="47">
        <v>5</v>
      </c>
      <c r="B16" s="48" t="s">
        <v>14</v>
      </c>
      <c r="C16" s="34">
        <v>160000</v>
      </c>
      <c r="D16" s="91">
        <v>39156</v>
      </c>
      <c r="E16" s="49">
        <f t="shared" si="1"/>
        <v>24.4725</v>
      </c>
      <c r="F16" s="49">
        <f t="shared" si="0"/>
        <v>112.38805970149254</v>
      </c>
      <c r="G16" s="53">
        <f>'[1]Thu T3'!$H$18</f>
        <v>34840</v>
      </c>
      <c r="H16" s="53">
        <v>160000</v>
      </c>
      <c r="I16" s="53"/>
      <c r="J16" s="53">
        <f>'[1]Thu T3'!$H$18</f>
        <v>34840</v>
      </c>
      <c r="K16" s="53"/>
    </row>
    <row r="17" spans="1:11" s="46" customFormat="1" ht="16.5" customHeight="1">
      <c r="A17" s="47">
        <v>6</v>
      </c>
      <c r="B17" s="48" t="s">
        <v>15</v>
      </c>
      <c r="C17" s="34">
        <v>145000</v>
      </c>
      <c r="D17" s="91">
        <v>33741</v>
      </c>
      <c r="E17" s="49">
        <f t="shared" si="1"/>
        <v>23.269655172413792</v>
      </c>
      <c r="F17" s="49">
        <f t="shared" si="0"/>
        <v>108.53034835472353</v>
      </c>
      <c r="G17" s="53">
        <f>'[1]Thu T3'!$H$15</f>
        <v>31089</v>
      </c>
      <c r="H17" s="53">
        <v>119000</v>
      </c>
      <c r="I17" s="53"/>
      <c r="J17" s="53">
        <f>'[1]Thu T3'!$H$15</f>
        <v>31089</v>
      </c>
      <c r="K17" s="53"/>
    </row>
    <row r="18" spans="1:11" s="46" customFormat="1" ht="16.5" customHeight="1">
      <c r="A18" s="47">
        <v>7</v>
      </c>
      <c r="B18" s="48" t="s">
        <v>86</v>
      </c>
      <c r="C18" s="34">
        <v>96000</v>
      </c>
      <c r="D18" s="91">
        <v>20868</v>
      </c>
      <c r="E18" s="49">
        <f t="shared" si="1"/>
        <v>21.7375</v>
      </c>
      <c r="F18" s="49">
        <f t="shared" si="0"/>
        <v>99.80868567055673</v>
      </c>
      <c r="G18" s="53">
        <f>'[1]Thu T3'!$H$21</f>
        <v>20908</v>
      </c>
      <c r="H18" s="53">
        <v>90000</v>
      </c>
      <c r="I18" s="53"/>
      <c r="J18" s="53">
        <f>'[1]Thu T3'!$H$21</f>
        <v>20908</v>
      </c>
      <c r="K18" s="53"/>
    </row>
    <row r="19" spans="1:11" s="46" customFormat="1" ht="16.5" customHeight="1">
      <c r="A19" s="47">
        <v>8</v>
      </c>
      <c r="B19" s="48" t="s">
        <v>16</v>
      </c>
      <c r="C19" s="34">
        <f>SUM(C20:C24)</f>
        <v>1203000</v>
      </c>
      <c r="D19" s="34">
        <f>SUM(D20:D24)</f>
        <v>268533</v>
      </c>
      <c r="E19" s="49">
        <f t="shared" si="1"/>
        <v>22.32194513715711</v>
      </c>
      <c r="F19" s="49">
        <f t="shared" si="0"/>
        <v>194.90408413595884</v>
      </c>
      <c r="G19" s="53">
        <f>SUM(G20:G24)</f>
        <v>137777</v>
      </c>
      <c r="H19" s="53">
        <f>SUM(H20:H24)</f>
        <v>1072000</v>
      </c>
      <c r="I19" s="53"/>
      <c r="J19" s="53">
        <f>SUM(J20:J24)</f>
        <v>137777</v>
      </c>
      <c r="K19" s="53"/>
    </row>
    <row r="20" spans="1:11" s="46" customFormat="1" ht="16.5" customHeight="1">
      <c r="A20" s="47"/>
      <c r="B20" s="50" t="s">
        <v>80</v>
      </c>
      <c r="C20" s="34"/>
      <c r="D20" s="34"/>
      <c r="E20" s="49"/>
      <c r="F20" s="49"/>
      <c r="G20" s="53"/>
      <c r="H20" s="53"/>
      <c r="I20" s="53"/>
      <c r="J20" s="53"/>
      <c r="K20" s="53"/>
    </row>
    <row r="21" spans="1:11" s="46" customFormat="1" ht="16.5" customHeight="1">
      <c r="A21" s="47"/>
      <c r="B21" s="50" t="s">
        <v>81</v>
      </c>
      <c r="C21" s="34">
        <v>3000</v>
      </c>
      <c r="D21" s="91">
        <v>54</v>
      </c>
      <c r="E21" s="49">
        <f t="shared" si="1"/>
        <v>1.8</v>
      </c>
      <c r="F21" s="49">
        <f aca="true" t="shared" si="2" ref="F21:F26">D21*100/G21</f>
        <v>39.416058394160586</v>
      </c>
      <c r="G21" s="53">
        <f>'[1]Thu T3'!$H$16</f>
        <v>137</v>
      </c>
      <c r="H21" s="53">
        <v>2000</v>
      </c>
      <c r="I21" s="53"/>
      <c r="J21" s="53">
        <f>'[1]Thu T3'!$H$16</f>
        <v>137</v>
      </c>
      <c r="K21" s="53"/>
    </row>
    <row r="22" spans="1:11" s="46" customFormat="1" ht="16.5" customHeight="1">
      <c r="A22" s="47"/>
      <c r="B22" s="50" t="s">
        <v>82</v>
      </c>
      <c r="C22" s="51">
        <v>1050000</v>
      </c>
      <c r="D22" s="51">
        <v>239744</v>
      </c>
      <c r="E22" s="49">
        <f t="shared" si="1"/>
        <v>22.832761904761906</v>
      </c>
      <c r="F22" s="49">
        <f t="shared" si="2"/>
        <v>180.81468576298542</v>
      </c>
      <c r="G22" s="53">
        <f>'[1]Thu T3'!$H$32</f>
        <v>132591</v>
      </c>
      <c r="H22" s="53">
        <v>900000</v>
      </c>
      <c r="I22" s="53"/>
      <c r="J22" s="53">
        <f>'[1]Thu T3'!$H$32</f>
        <v>132591</v>
      </c>
      <c r="K22" s="53"/>
    </row>
    <row r="23" spans="1:11" s="46" customFormat="1" ht="16.5" customHeight="1">
      <c r="A23" s="47"/>
      <c r="B23" s="50" t="s">
        <v>83</v>
      </c>
      <c r="C23" s="34">
        <v>20000</v>
      </c>
      <c r="D23" s="91">
        <v>496</v>
      </c>
      <c r="E23" s="49">
        <f t="shared" si="1"/>
        <v>2.48</v>
      </c>
      <c r="F23" s="49">
        <f t="shared" si="2"/>
        <v>31.05823418910457</v>
      </c>
      <c r="G23" s="53">
        <f>'[1]Thu T3'!$H$24</f>
        <v>1597</v>
      </c>
      <c r="H23" s="53">
        <v>20000</v>
      </c>
      <c r="I23" s="53"/>
      <c r="J23" s="53">
        <f>'[1]Thu T3'!$H$24</f>
        <v>1597</v>
      </c>
      <c r="K23" s="53"/>
    </row>
    <row r="24" spans="1:11" s="46" customFormat="1" ht="16.5" customHeight="1">
      <c r="A24" s="47"/>
      <c r="B24" s="50" t="s">
        <v>84</v>
      </c>
      <c r="C24" s="34">
        <v>130000</v>
      </c>
      <c r="D24" s="91">
        <v>28239</v>
      </c>
      <c r="E24" s="49">
        <f t="shared" si="1"/>
        <v>21.72230769230769</v>
      </c>
      <c r="F24" s="49">
        <f t="shared" si="2"/>
        <v>818.0475086906141</v>
      </c>
      <c r="G24" s="53">
        <f>'[1]Thu T3'!$H$30</f>
        <v>3452</v>
      </c>
      <c r="H24" s="53">
        <v>150000</v>
      </c>
      <c r="I24" s="53"/>
      <c r="J24" s="53">
        <f>'[1]Thu T3'!$H$30</f>
        <v>3452</v>
      </c>
      <c r="K24" s="53"/>
    </row>
    <row r="25" spans="1:11" s="46" customFormat="1" ht="16.5" customHeight="1">
      <c r="A25" s="47">
        <v>9</v>
      </c>
      <c r="B25" s="48" t="s">
        <v>17</v>
      </c>
      <c r="C25" s="34">
        <v>85000</v>
      </c>
      <c r="D25" s="91">
        <v>10375</v>
      </c>
      <c r="E25" s="49">
        <f t="shared" si="1"/>
        <v>12.205882352941176</v>
      </c>
      <c r="F25" s="49">
        <f t="shared" si="2"/>
        <v>60.750673380957956</v>
      </c>
      <c r="G25" s="53">
        <f>'[1]Thu T3'!$H$25</f>
        <v>17078</v>
      </c>
      <c r="H25" s="53">
        <v>60000</v>
      </c>
      <c r="I25" s="53"/>
      <c r="J25" s="53">
        <f>'[1]Thu T3'!$H$25</f>
        <v>17078</v>
      </c>
      <c r="K25" s="53"/>
    </row>
    <row r="26" spans="1:11" s="46" customFormat="1" ht="16.5" customHeight="1">
      <c r="A26" s="47">
        <v>10</v>
      </c>
      <c r="B26" s="48" t="s">
        <v>18</v>
      </c>
      <c r="C26" s="34">
        <v>26000</v>
      </c>
      <c r="D26" s="91">
        <v>6813</v>
      </c>
      <c r="E26" s="49">
        <f t="shared" si="1"/>
        <v>26.203846153846154</v>
      </c>
      <c r="F26" s="49">
        <f t="shared" si="2"/>
        <v>102.31265955849227</v>
      </c>
      <c r="G26" s="53">
        <f>'[1]Thu T3'!$H$31</f>
        <v>6659</v>
      </c>
      <c r="H26" s="53">
        <v>24000</v>
      </c>
      <c r="I26" s="53"/>
      <c r="J26" s="53">
        <f>'[1]Thu T3'!$H$31</f>
        <v>6659</v>
      </c>
      <c r="K26" s="53"/>
    </row>
    <row r="27" spans="1:11" s="46" customFormat="1" ht="16.5" customHeight="1">
      <c r="A27" s="47">
        <v>11</v>
      </c>
      <c r="B27" s="48" t="s">
        <v>87</v>
      </c>
      <c r="C27" s="34">
        <v>3500</v>
      </c>
      <c r="D27" s="91"/>
      <c r="E27" s="49"/>
      <c r="F27" s="49"/>
      <c r="G27" s="53"/>
      <c r="H27" s="53"/>
      <c r="I27" s="53"/>
      <c r="J27" s="53"/>
      <c r="K27" s="53"/>
    </row>
    <row r="28" spans="1:11" s="46" customFormat="1" ht="16.5" customHeight="1">
      <c r="A28" s="47">
        <v>12</v>
      </c>
      <c r="B28" s="48" t="s">
        <v>19</v>
      </c>
      <c r="C28" s="34">
        <f>55500+500+18000+7000</f>
        <v>81000</v>
      </c>
      <c r="D28" s="91">
        <v>20071</v>
      </c>
      <c r="E28" s="49">
        <f t="shared" si="1"/>
        <v>24.779012345679014</v>
      </c>
      <c r="F28" s="49">
        <f>D28*100/G28</f>
        <v>104.47660194680131</v>
      </c>
      <c r="G28" s="53">
        <f>'[1]Thu T3'!$H$28</f>
        <v>19211</v>
      </c>
      <c r="H28" s="53">
        <v>75000</v>
      </c>
      <c r="I28" s="53"/>
      <c r="J28" s="53">
        <f>'[1]Thu T3'!$H$28</f>
        <v>19211</v>
      </c>
      <c r="K28" s="53"/>
    </row>
    <row r="29" spans="1:11" s="46" customFormat="1" ht="16.5" customHeight="1">
      <c r="A29" s="41" t="s">
        <v>20</v>
      </c>
      <c r="B29" s="42" t="s">
        <v>21</v>
      </c>
      <c r="C29" s="34"/>
      <c r="D29" s="34"/>
      <c r="E29" s="44"/>
      <c r="F29" s="44"/>
      <c r="G29" s="53"/>
      <c r="H29" s="53" t="e">
        <f>28605-#REF!</f>
        <v>#REF!</v>
      </c>
      <c r="I29" s="53"/>
      <c r="J29" s="53"/>
      <c r="K29" s="53"/>
    </row>
    <row r="30" spans="1:11" s="52" customFormat="1" ht="17.25" customHeight="1">
      <c r="A30" s="41" t="s">
        <v>22</v>
      </c>
      <c r="B30" s="42" t="s">
        <v>23</v>
      </c>
      <c r="C30" s="43">
        <f>SUM(C31:C36)</f>
        <v>285000</v>
      </c>
      <c r="D30" s="99">
        <f>SUM(D31:D36)</f>
        <v>36528</v>
      </c>
      <c r="E30" s="44">
        <f t="shared" si="1"/>
        <v>12.816842105263158</v>
      </c>
      <c r="F30" s="44">
        <f>D30*100/G30</f>
        <v>91.32</v>
      </c>
      <c r="G30" s="53">
        <f>'[1]Thu T3'!$H$35</f>
        <v>40000</v>
      </c>
      <c r="H30" s="54"/>
      <c r="I30" s="54"/>
      <c r="J30" s="53">
        <f>'[1]Thu T3'!$H$35</f>
        <v>40000</v>
      </c>
      <c r="K30" s="54"/>
    </row>
    <row r="31" spans="1:11" s="46" customFormat="1" ht="16.5" customHeight="1">
      <c r="A31" s="47">
        <v>1</v>
      </c>
      <c r="B31" s="48" t="s">
        <v>24</v>
      </c>
      <c r="C31" s="34">
        <v>5000</v>
      </c>
      <c r="D31" s="34"/>
      <c r="E31" s="49">
        <f>D31/C31*100</f>
        <v>0</v>
      </c>
      <c r="F31" s="44"/>
      <c r="G31" s="53"/>
      <c r="H31" s="53">
        <v>45000</v>
      </c>
      <c r="I31" s="53"/>
      <c r="J31" s="53"/>
      <c r="K31" s="53"/>
    </row>
    <row r="32" spans="1:11" s="46" customFormat="1" ht="16.5" customHeight="1">
      <c r="A32" s="47">
        <v>2</v>
      </c>
      <c r="B32" s="48" t="s">
        <v>25</v>
      </c>
      <c r="C32" s="34">
        <v>280000</v>
      </c>
      <c r="D32" s="34">
        <v>36528</v>
      </c>
      <c r="E32" s="49">
        <f>D32/C32*100</f>
        <v>13.045714285714286</v>
      </c>
      <c r="F32" s="44"/>
      <c r="G32" s="53"/>
      <c r="H32" s="53">
        <v>175000</v>
      </c>
      <c r="I32" s="53"/>
      <c r="J32" s="53"/>
      <c r="K32" s="53"/>
    </row>
    <row r="33" spans="1:11" s="46" customFormat="1" ht="16.5" customHeight="1">
      <c r="A33" s="47">
        <v>3</v>
      </c>
      <c r="B33" s="48" t="s">
        <v>26</v>
      </c>
      <c r="C33" s="34"/>
      <c r="D33" s="34"/>
      <c r="E33" s="44"/>
      <c r="F33" s="44"/>
      <c r="G33" s="53"/>
      <c r="H33" s="53"/>
      <c r="I33" s="53"/>
      <c r="J33" s="53"/>
      <c r="K33" s="53"/>
    </row>
    <row r="34" spans="1:11" s="46" customFormat="1" ht="16.5" customHeight="1">
      <c r="A34" s="47">
        <v>4</v>
      </c>
      <c r="B34" s="48" t="s">
        <v>97</v>
      </c>
      <c r="C34" s="34"/>
      <c r="D34" s="34"/>
      <c r="E34" s="44"/>
      <c r="F34" s="44"/>
      <c r="G34" s="53"/>
      <c r="H34" s="53"/>
      <c r="I34" s="53"/>
      <c r="J34" s="53"/>
      <c r="K34" s="53"/>
    </row>
    <row r="35" spans="1:11" s="46" customFormat="1" ht="16.5" customHeight="1">
      <c r="A35" s="47">
        <v>5</v>
      </c>
      <c r="B35" s="48" t="s">
        <v>27</v>
      </c>
      <c r="C35" s="34"/>
      <c r="D35" s="34"/>
      <c r="E35" s="44"/>
      <c r="F35" s="44"/>
      <c r="G35" s="53"/>
      <c r="H35" s="53"/>
      <c r="I35" s="53"/>
      <c r="J35" s="53"/>
      <c r="K35" s="53"/>
    </row>
    <row r="36" spans="1:11" s="46" customFormat="1" ht="16.5" customHeight="1">
      <c r="A36" s="47">
        <v>6</v>
      </c>
      <c r="B36" s="48" t="s">
        <v>28</v>
      </c>
      <c r="C36" s="34"/>
      <c r="D36" s="34"/>
      <c r="E36" s="44"/>
      <c r="F36" s="44"/>
      <c r="G36" s="53"/>
      <c r="H36" s="53"/>
      <c r="I36" s="53"/>
      <c r="J36" s="53"/>
      <c r="K36" s="53"/>
    </row>
    <row r="37" spans="1:11" s="46" customFormat="1" ht="16.5" customHeight="1">
      <c r="A37" s="41" t="s">
        <v>29</v>
      </c>
      <c r="B37" s="42" t="s">
        <v>30</v>
      </c>
      <c r="C37" s="34"/>
      <c r="D37" s="34"/>
      <c r="E37" s="44"/>
      <c r="F37" s="44"/>
      <c r="G37" s="53"/>
      <c r="H37" s="53"/>
      <c r="I37" s="53"/>
      <c r="J37" s="53"/>
      <c r="K37" s="53"/>
    </row>
    <row r="38" spans="1:11" s="52" customFormat="1" ht="16.5" customHeight="1">
      <c r="A38" s="41" t="s">
        <v>6</v>
      </c>
      <c r="B38" s="42" t="s">
        <v>31</v>
      </c>
      <c r="C38" s="43">
        <f>SUM(C39:C40)</f>
        <v>2837400</v>
      </c>
      <c r="D38" s="43">
        <f>SUM(D39:D40)</f>
        <v>607986</v>
      </c>
      <c r="E38" s="107">
        <f>D38/C38*100</f>
        <v>21.427574540071898</v>
      </c>
      <c r="F38" s="107">
        <f>D38*100/G38</f>
        <v>119.3997666937679</v>
      </c>
      <c r="G38" s="54">
        <f>G40</f>
        <v>509202</v>
      </c>
      <c r="H38" s="54"/>
      <c r="I38" s="54"/>
      <c r="J38" s="54">
        <f>J40</f>
        <v>509202</v>
      </c>
      <c r="K38" s="54"/>
    </row>
    <row r="39" spans="1:11" s="46" customFormat="1" ht="16.5" customHeight="1">
      <c r="A39" s="47">
        <v>1</v>
      </c>
      <c r="B39" s="48" t="s">
        <v>32</v>
      </c>
      <c r="C39" s="34"/>
      <c r="D39" s="34"/>
      <c r="E39" s="107"/>
      <c r="F39" s="108"/>
      <c r="G39" s="53"/>
      <c r="H39" s="53"/>
      <c r="I39" s="53"/>
      <c r="J39" s="53"/>
      <c r="K39" s="53"/>
    </row>
    <row r="40" spans="1:10" s="46" customFormat="1" ht="16.5" customHeight="1">
      <c r="A40" s="47">
        <v>2</v>
      </c>
      <c r="B40" s="48" t="s">
        <v>33</v>
      </c>
      <c r="C40" s="34">
        <v>2837400</v>
      </c>
      <c r="D40" s="34">
        <v>607986</v>
      </c>
      <c r="E40" s="108">
        <f aca="true" t="shared" si="3" ref="E40:E45">D40/C40*100</f>
        <v>21.427574540071898</v>
      </c>
      <c r="F40" s="108">
        <f>D40/G40</f>
        <v>1.193997666937679</v>
      </c>
      <c r="G40" s="86">
        <f>'[1]Thu T3'!$H$37</f>
        <v>509202</v>
      </c>
      <c r="H40" s="55"/>
      <c r="I40" s="86">
        <f>SUM(I41:I44)</f>
        <v>3015000</v>
      </c>
      <c r="J40" s="86">
        <f>'[1]Thu T3'!$H$37</f>
        <v>509202</v>
      </c>
    </row>
    <row r="41" spans="1:9" s="90" customFormat="1" ht="48" customHeight="1" hidden="1">
      <c r="A41" s="87"/>
      <c r="B41" s="88" t="s">
        <v>98</v>
      </c>
      <c r="C41" s="89" t="e">
        <f>C11-#REF!-#REF!-#REF!*70%-#REF!-#REF!-C42-C43-C44</f>
        <v>#REF!</v>
      </c>
      <c r="D41" s="89" t="e">
        <f>D11-#REF!-#REF!-#REF!*70%-#REF!-#REF!-D42-D43-D44</f>
        <v>#REF!</v>
      </c>
      <c r="E41" s="107" t="e">
        <f t="shared" si="3"/>
        <v>#REF!</v>
      </c>
      <c r="F41" s="109"/>
      <c r="H41" s="92" t="s">
        <v>110</v>
      </c>
      <c r="I41" s="93">
        <f>C12+C13+C14+C15+C16+C17+C18+C20+C21+C23+C25+C27+C28</f>
        <v>1809000</v>
      </c>
    </row>
    <row r="42" spans="1:9" s="90" customFormat="1" ht="16.5" customHeight="1" hidden="1">
      <c r="A42" s="87"/>
      <c r="B42" s="88" t="s">
        <v>99</v>
      </c>
      <c r="C42" s="89">
        <v>150000</v>
      </c>
      <c r="D42" s="89">
        <f>D24</f>
        <v>28239</v>
      </c>
      <c r="E42" s="107">
        <f t="shared" si="3"/>
        <v>18.826</v>
      </c>
      <c r="F42" s="109"/>
      <c r="H42" s="92"/>
      <c r="I42" s="93">
        <f>C24</f>
        <v>130000</v>
      </c>
    </row>
    <row r="43" spans="1:9" s="90" customFormat="1" ht="16.5" customHeight="1" hidden="1">
      <c r="A43" s="87"/>
      <c r="B43" s="88" t="s">
        <v>100</v>
      </c>
      <c r="C43" s="89">
        <v>900000</v>
      </c>
      <c r="D43" s="89">
        <f>D22</f>
        <v>239744</v>
      </c>
      <c r="E43" s="107">
        <f t="shared" si="3"/>
        <v>26.638222222222225</v>
      </c>
      <c r="F43" s="109"/>
      <c r="H43" s="92"/>
      <c r="I43" s="93">
        <f>C22</f>
        <v>1050000</v>
      </c>
    </row>
    <row r="44" spans="1:9" s="90" customFormat="1" ht="16.5" customHeight="1" hidden="1">
      <c r="A44" s="87"/>
      <c r="B44" s="88" t="s">
        <v>18</v>
      </c>
      <c r="C44" s="89">
        <v>24000</v>
      </c>
      <c r="D44" s="89">
        <f>D26</f>
        <v>6813</v>
      </c>
      <c r="E44" s="107">
        <f t="shared" si="3"/>
        <v>28.3875</v>
      </c>
      <c r="F44" s="109"/>
      <c r="H44" s="92"/>
      <c r="I44" s="93">
        <f>C26</f>
        <v>26000</v>
      </c>
    </row>
    <row r="45" spans="1:10" s="52" customFormat="1" ht="16.5" customHeight="1">
      <c r="A45" s="41" t="s">
        <v>72</v>
      </c>
      <c r="B45" s="42" t="s">
        <v>89</v>
      </c>
      <c r="C45" s="43">
        <f>SUM(C46:C47)</f>
        <v>8450961</v>
      </c>
      <c r="D45" s="43">
        <v>2908147</v>
      </c>
      <c r="E45" s="107">
        <f t="shared" si="3"/>
        <v>34.412027223886135</v>
      </c>
      <c r="F45" s="107">
        <f>D45*100/G45</f>
        <v>157.02746059798088</v>
      </c>
      <c r="G45" s="136">
        <f>'[1]Thu T3'!$H$38</f>
        <v>1851999</v>
      </c>
      <c r="H45" s="54"/>
      <c r="I45" s="56">
        <f>H45-H40</f>
        <v>0</v>
      </c>
      <c r="J45" s="136">
        <f>'[1]Thu T3'!$H$38</f>
        <v>1851999</v>
      </c>
    </row>
    <row r="46" spans="1:10" s="52" customFormat="1" ht="16.5" customHeight="1">
      <c r="A46" s="47">
        <v>1</v>
      </c>
      <c r="B46" s="48" t="s">
        <v>90</v>
      </c>
      <c r="C46" s="34">
        <f>5079309+593948+503874</f>
        <v>6177131</v>
      </c>
      <c r="D46" s="34">
        <f>C46/C45*D45</f>
        <v>2125676.00137511</v>
      </c>
      <c r="E46" s="49">
        <f>D46/C46*100</f>
        <v>34.412027223886135</v>
      </c>
      <c r="F46" s="44"/>
      <c r="G46" s="94"/>
      <c r="H46" s="46" t="s">
        <v>109</v>
      </c>
      <c r="J46" s="136"/>
    </row>
    <row r="47" spans="1:10" s="52" customFormat="1" ht="16.5" customHeight="1">
      <c r="A47" s="47">
        <v>2</v>
      </c>
      <c r="B47" s="48" t="s">
        <v>91</v>
      </c>
      <c r="C47" s="34">
        <f>1426015+847815</f>
        <v>2273830</v>
      </c>
      <c r="D47" s="34">
        <f>C47/C45*D45</f>
        <v>782470.9986248901</v>
      </c>
      <c r="E47" s="49">
        <f>D47/C47*100</f>
        <v>34.412027223886135</v>
      </c>
      <c r="F47" s="44"/>
      <c r="G47" s="45"/>
      <c r="H47" s="46" t="s">
        <v>109</v>
      </c>
      <c r="J47" s="136"/>
    </row>
    <row r="48" spans="1:8" s="97" customFormat="1" ht="15.75" customHeight="1" hidden="1">
      <c r="A48" s="87"/>
      <c r="B48" s="88" t="s">
        <v>101</v>
      </c>
      <c r="C48" s="89">
        <v>367771</v>
      </c>
      <c r="D48" s="89"/>
      <c r="E48" s="95"/>
      <c r="F48" s="95"/>
      <c r="G48" s="96"/>
      <c r="H48" s="90"/>
    </row>
    <row r="49" spans="1:8" s="97" customFormat="1" ht="16.5" customHeight="1" hidden="1">
      <c r="A49" s="87"/>
      <c r="B49" s="88" t="s">
        <v>102</v>
      </c>
      <c r="C49" s="89">
        <v>472514</v>
      </c>
      <c r="D49" s="89"/>
      <c r="E49" s="95"/>
      <c r="F49" s="95"/>
      <c r="G49" s="96"/>
      <c r="H49" s="90"/>
    </row>
    <row r="50" spans="1:8" s="97" customFormat="1" ht="16.5" customHeight="1" hidden="1">
      <c r="A50" s="87"/>
      <c r="B50" s="88" t="s">
        <v>103</v>
      </c>
      <c r="C50" s="89">
        <f>SUM(C51:C53)</f>
        <v>924544</v>
      </c>
      <c r="D50" s="89"/>
      <c r="E50" s="95"/>
      <c r="F50" s="95"/>
      <c r="G50" s="96"/>
      <c r="H50" s="90"/>
    </row>
    <row r="51" spans="1:8" s="97" customFormat="1" ht="16.5" customHeight="1" hidden="1">
      <c r="A51" s="87"/>
      <c r="B51" s="98" t="s">
        <v>104</v>
      </c>
      <c r="C51" s="89">
        <v>345180</v>
      </c>
      <c r="D51" s="89"/>
      <c r="E51" s="95"/>
      <c r="F51" s="95"/>
      <c r="G51" s="96"/>
      <c r="H51" s="90"/>
    </row>
    <row r="52" spans="1:8" s="97" customFormat="1" ht="16.5" customHeight="1" hidden="1">
      <c r="A52" s="87"/>
      <c r="B52" s="98" t="s">
        <v>105</v>
      </c>
      <c r="C52" s="89">
        <v>477655</v>
      </c>
      <c r="D52" s="89"/>
      <c r="E52" s="95"/>
      <c r="F52" s="95"/>
      <c r="G52" s="96"/>
      <c r="H52" s="90"/>
    </row>
    <row r="53" spans="1:8" s="97" customFormat="1" ht="16.5" customHeight="1" hidden="1">
      <c r="A53" s="87"/>
      <c r="B53" s="98" t="s">
        <v>106</v>
      </c>
      <c r="C53" s="89">
        <v>101709</v>
      </c>
      <c r="D53" s="89"/>
      <c r="E53" s="95"/>
      <c r="F53" s="95"/>
      <c r="G53" s="96"/>
      <c r="H53" s="90"/>
    </row>
    <row r="54" spans="1:8" s="97" customFormat="1" ht="16.5" customHeight="1" hidden="1">
      <c r="A54" s="87"/>
      <c r="B54" s="88" t="s">
        <v>107</v>
      </c>
      <c r="C54" s="89">
        <v>69000</v>
      </c>
      <c r="D54" s="89"/>
      <c r="E54" s="95"/>
      <c r="F54" s="95"/>
      <c r="G54" s="96"/>
      <c r="H54" s="90"/>
    </row>
    <row r="55" spans="1:8" s="97" customFormat="1" ht="16.5" customHeight="1" hidden="1">
      <c r="A55" s="87"/>
      <c r="B55" s="88" t="s">
        <v>108</v>
      </c>
      <c r="C55" s="89">
        <v>592683</v>
      </c>
      <c r="D55" s="89"/>
      <c r="E55" s="95"/>
      <c r="F55" s="95"/>
      <c r="G55" s="96"/>
      <c r="H55" s="90"/>
    </row>
    <row r="56" spans="1:9" s="52" customFormat="1" ht="16.5" customHeight="1">
      <c r="A56" s="41" t="s">
        <v>73</v>
      </c>
      <c r="B56" s="42" t="s">
        <v>88</v>
      </c>
      <c r="C56" s="43"/>
      <c r="D56" s="43">
        <v>0</v>
      </c>
      <c r="E56" s="44"/>
      <c r="F56" s="44"/>
      <c r="G56" s="45"/>
      <c r="H56" s="46" t="s">
        <v>109</v>
      </c>
      <c r="I56" s="53">
        <v>2315226</v>
      </c>
    </row>
    <row r="57" spans="1:6" s="52" customFormat="1" ht="16.5" customHeight="1">
      <c r="A57" s="57"/>
      <c r="B57" s="58"/>
      <c r="C57" s="59"/>
      <c r="D57" s="59"/>
      <c r="E57" s="60"/>
      <c r="F57" s="60"/>
    </row>
    <row r="58" ht="15" customHeight="1">
      <c r="A58" s="61"/>
    </row>
    <row r="59" spans="1:6" ht="49.5" customHeight="1">
      <c r="A59" s="123"/>
      <c r="B59" s="124"/>
      <c r="C59" s="124"/>
      <c r="D59" s="124"/>
      <c r="E59" s="124"/>
      <c r="F59" s="124"/>
    </row>
  </sheetData>
  <sheetProtection/>
  <mergeCells count="12">
    <mergeCell ref="A59:F59"/>
    <mergeCell ref="A1:B1"/>
    <mergeCell ref="A3:F3"/>
    <mergeCell ref="A7:A8"/>
    <mergeCell ref="B7:B8"/>
    <mergeCell ref="C7:C8"/>
    <mergeCell ref="D7:D8"/>
    <mergeCell ref="E7:F7"/>
    <mergeCell ref="D1:F1"/>
    <mergeCell ref="G7:G8"/>
    <mergeCell ref="D6:F6"/>
    <mergeCell ref="A4:F4"/>
  </mergeCells>
  <printOptions/>
  <pageMargins left="0.4330708661417323" right="0" top="0.7874015748031497" bottom="0.7874015748031497" header="0.31496062992125984" footer="0.31496062992125984"/>
  <pageSetup horizontalDpi="600" verticalDpi="600" orientation="portrait" paperSize="9" scale="89" r:id="rId3"/>
  <legacyDrawing r:id="rId2"/>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
      <selection activeCell="G10" sqref="G10"/>
    </sheetView>
  </sheetViews>
  <sheetFormatPr defaultColWidth="9.140625" defaultRowHeight="15"/>
  <cols>
    <col min="1" max="1" width="4.8515625" style="1" customWidth="1"/>
    <col min="2" max="2" width="55.140625" style="1" customWidth="1"/>
    <col min="3" max="3" width="11.57421875" style="1" customWidth="1"/>
    <col min="4" max="4" width="11.7109375" style="1" customWidth="1"/>
    <col min="5" max="5" width="10.421875" style="1" customWidth="1"/>
    <col min="6" max="6" width="12.28125" style="1" customWidth="1"/>
    <col min="7" max="7" width="11.7109375" style="1" customWidth="1"/>
    <col min="8" max="8" width="49.140625" style="1" customWidth="1"/>
    <col min="9" max="9" width="9.140625" style="1" customWidth="1"/>
    <col min="10" max="10" width="11.140625" style="1" customWidth="1"/>
    <col min="11" max="11" width="9.140625" style="1" customWidth="1"/>
    <col min="12" max="16384" width="9.140625" style="1" customWidth="1"/>
  </cols>
  <sheetData>
    <row r="1" spans="1:6" ht="15" customHeight="1">
      <c r="A1" s="135" t="s">
        <v>79</v>
      </c>
      <c r="B1" s="135"/>
      <c r="D1" s="132" t="s">
        <v>66</v>
      </c>
      <c r="E1" s="132"/>
      <c r="F1" s="132"/>
    </row>
    <row r="2" spans="1:6" ht="15" customHeight="1">
      <c r="A2" s="85"/>
      <c r="B2" s="85"/>
      <c r="D2" s="84"/>
      <c r="E2" s="84"/>
      <c r="F2" s="84"/>
    </row>
    <row r="3" spans="1:6" ht="18.75">
      <c r="A3" s="132" t="s">
        <v>120</v>
      </c>
      <c r="B3" s="132"/>
      <c r="C3" s="132"/>
      <c r="D3" s="132"/>
      <c r="E3" s="132"/>
      <c r="F3" s="132"/>
    </row>
    <row r="4" spans="1:6" ht="18.75">
      <c r="A4" s="134" t="s">
        <v>127</v>
      </c>
      <c r="B4" s="134"/>
      <c r="C4" s="134"/>
      <c r="D4" s="134"/>
      <c r="E4" s="134"/>
      <c r="F4" s="134"/>
    </row>
    <row r="5" spans="1:6" ht="18.75">
      <c r="A5" s="78"/>
      <c r="B5" s="78"/>
      <c r="C5" s="78"/>
      <c r="D5" s="78"/>
      <c r="E5" s="78"/>
      <c r="F5" s="78"/>
    </row>
    <row r="6" spans="4:6" ht="17.25">
      <c r="D6" s="133" t="s">
        <v>35</v>
      </c>
      <c r="E6" s="133"/>
      <c r="F6" s="133"/>
    </row>
    <row r="7" spans="1:7" ht="34.5" customHeight="1">
      <c r="A7" s="126" t="s">
        <v>0</v>
      </c>
      <c r="B7" s="126" t="s">
        <v>1</v>
      </c>
      <c r="C7" s="126" t="s">
        <v>2</v>
      </c>
      <c r="D7" s="126" t="s">
        <v>121</v>
      </c>
      <c r="E7" s="126" t="s">
        <v>3</v>
      </c>
      <c r="F7" s="126"/>
      <c r="G7" s="129" t="s">
        <v>96</v>
      </c>
    </row>
    <row r="8" spans="1:7" ht="15" customHeight="1">
      <c r="A8" s="126"/>
      <c r="B8" s="126"/>
      <c r="C8" s="126"/>
      <c r="D8" s="126"/>
      <c r="E8" s="127" t="s">
        <v>2</v>
      </c>
      <c r="F8" s="130" t="s">
        <v>4</v>
      </c>
      <c r="G8" s="129"/>
    </row>
    <row r="9" spans="1:7" ht="27" customHeight="1">
      <c r="A9" s="126"/>
      <c r="B9" s="126"/>
      <c r="C9" s="126"/>
      <c r="D9" s="126"/>
      <c r="E9" s="128"/>
      <c r="F9" s="131" t="s">
        <v>36</v>
      </c>
      <c r="G9" s="129"/>
    </row>
    <row r="10" spans="1:7" ht="15">
      <c r="A10" s="33" t="s">
        <v>5</v>
      </c>
      <c r="B10" s="33" t="s">
        <v>6</v>
      </c>
      <c r="C10" s="33">
        <v>1</v>
      </c>
      <c r="D10" s="33">
        <v>2</v>
      </c>
      <c r="E10" s="33" t="s">
        <v>7</v>
      </c>
      <c r="F10" s="33">
        <v>4</v>
      </c>
      <c r="G10" s="24"/>
    </row>
    <row r="11" spans="1:8" s="18" customFormat="1" ht="16.5">
      <c r="A11" s="64"/>
      <c r="B11" s="65" t="s">
        <v>37</v>
      </c>
      <c r="C11" s="66">
        <f>C12+C37</f>
        <v>11373461</v>
      </c>
      <c r="D11" s="66">
        <f>D12+D37</f>
        <v>2411137.2391304346</v>
      </c>
      <c r="E11" s="101">
        <f>D11*100/C11</f>
        <v>21.19967914015298</v>
      </c>
      <c r="F11" s="101">
        <f>D11*100/G11</f>
        <v>109.74720158882849</v>
      </c>
      <c r="G11" s="25">
        <f>G12+G37</f>
        <v>2196992</v>
      </c>
      <c r="H11" s="100"/>
    </row>
    <row r="12" spans="1:7" s="9" customFormat="1" ht="16.5">
      <c r="A12" s="21" t="s">
        <v>5</v>
      </c>
      <c r="B12" s="22" t="s">
        <v>38</v>
      </c>
      <c r="C12" s="67">
        <f>C13+C17+C33+C34+C35+C36</f>
        <v>9099631</v>
      </c>
      <c r="D12" s="67">
        <f>D13+D17+D33+D34+D35+D36</f>
        <v>2096586.2391304348</v>
      </c>
      <c r="E12" s="102">
        <f aca="true" t="shared" si="0" ref="E12:E37">D12*100/C12</f>
        <v>23.04034349448274</v>
      </c>
      <c r="F12" s="102">
        <f aca="true" t="shared" si="1" ref="F12:F37">D12*100/G12</f>
        <v>104.67606619561136</v>
      </c>
      <c r="G12" s="68">
        <f>SUM(G13,G17,G4,G34,G35,G33)</f>
        <v>2002928</v>
      </c>
    </row>
    <row r="13" spans="1:7" s="8" customFormat="1" ht="16.5">
      <c r="A13" s="21" t="s">
        <v>8</v>
      </c>
      <c r="B13" s="22" t="s">
        <v>39</v>
      </c>
      <c r="C13" s="67">
        <f>SUM(C14:C16)</f>
        <v>1777597</v>
      </c>
      <c r="D13" s="67">
        <f>SUM(D14:D16)</f>
        <v>710343</v>
      </c>
      <c r="E13" s="102">
        <f t="shared" si="0"/>
        <v>39.96085726967361</v>
      </c>
      <c r="F13" s="102">
        <f t="shared" si="1"/>
        <v>105.96709445761348</v>
      </c>
      <c r="G13" s="68">
        <f>SUM(G14:G16)</f>
        <v>670343</v>
      </c>
    </row>
    <row r="14" spans="1:12" s="8" customFormat="1" ht="16.5">
      <c r="A14" s="19">
        <v>1</v>
      </c>
      <c r="B14" s="20" t="s">
        <v>40</v>
      </c>
      <c r="C14" s="69">
        <f>1553997+85100+65000</f>
        <v>1704097</v>
      </c>
      <c r="D14" s="79">
        <f>'[1]Chi T3'!$G$11</f>
        <v>710343</v>
      </c>
      <c r="E14" s="103">
        <f t="shared" si="0"/>
        <v>41.6844228937672</v>
      </c>
      <c r="F14" s="103">
        <f>D14*100/G14</f>
        <v>105.96709445761348</v>
      </c>
      <c r="G14" s="69">
        <f>'[1]Chi T3'!$H$11</f>
        <v>670343</v>
      </c>
      <c r="L14" s="32"/>
    </row>
    <row r="15" spans="1:7" s="8" customFormat="1" ht="82.5">
      <c r="A15" s="19">
        <v>2</v>
      </c>
      <c r="B15" s="20" t="s">
        <v>41</v>
      </c>
      <c r="C15" s="69"/>
      <c r="D15" s="69"/>
      <c r="E15" s="104"/>
      <c r="F15" s="104"/>
      <c r="G15" s="70"/>
    </row>
    <row r="16" spans="1:7" s="8" customFormat="1" ht="16.5">
      <c r="A16" s="19">
        <v>3</v>
      </c>
      <c r="B16" s="20" t="s">
        <v>42</v>
      </c>
      <c r="C16" s="69">
        <v>73500</v>
      </c>
      <c r="D16" s="69">
        <v>0</v>
      </c>
      <c r="E16" s="104">
        <f t="shared" si="0"/>
        <v>0</v>
      </c>
      <c r="F16" s="104"/>
      <c r="G16" s="70"/>
    </row>
    <row r="17" spans="1:8" s="9" customFormat="1" ht="42.75">
      <c r="A17" s="21" t="s">
        <v>20</v>
      </c>
      <c r="B17" s="22" t="s">
        <v>43</v>
      </c>
      <c r="C17" s="67">
        <f>SUM(C19:C32)</f>
        <v>7025811</v>
      </c>
      <c r="D17" s="67">
        <f>SUM(D19:D32)</f>
        <v>1345043.2391304348</v>
      </c>
      <c r="E17" s="102">
        <f t="shared" si="0"/>
        <v>19.144312864812825</v>
      </c>
      <c r="F17" s="102">
        <f t="shared" si="1"/>
        <v>101.03588417306362</v>
      </c>
      <c r="G17" s="68">
        <f>SUM(G19:G32)</f>
        <v>1331253</v>
      </c>
      <c r="H17" s="9" t="s">
        <v>111</v>
      </c>
    </row>
    <row r="18" spans="1:7" s="8" customFormat="1" ht="16.5">
      <c r="A18" s="19"/>
      <c r="B18" s="20" t="s">
        <v>44</v>
      </c>
      <c r="C18" s="69"/>
      <c r="D18" s="69"/>
      <c r="E18" s="104"/>
      <c r="F18" s="104"/>
      <c r="G18" s="70"/>
    </row>
    <row r="19" spans="1:8" s="8" customFormat="1" ht="16.5">
      <c r="A19" s="19">
        <v>1</v>
      </c>
      <c r="B19" s="20" t="s">
        <v>45</v>
      </c>
      <c r="C19" s="69">
        <v>2813250</v>
      </c>
      <c r="D19" s="69">
        <f>'[1]Chi T3'!$G$18</f>
        <v>568650</v>
      </c>
      <c r="E19" s="104">
        <f t="shared" si="0"/>
        <v>20.21327645961077</v>
      </c>
      <c r="F19" s="104">
        <f t="shared" si="1"/>
        <v>88.99868845685523</v>
      </c>
      <c r="G19" s="69">
        <f>'[1]Chi T3'!$H$18</f>
        <v>638942</v>
      </c>
      <c r="H19" s="32"/>
    </row>
    <row r="20" spans="1:8" s="8" customFormat="1" ht="16.5">
      <c r="A20" s="19">
        <v>2</v>
      </c>
      <c r="B20" s="20" t="s">
        <v>46</v>
      </c>
      <c r="C20" s="69">
        <v>25799</v>
      </c>
      <c r="D20" s="69">
        <f>'[1]Chi T3'!$G$19</f>
        <v>1054</v>
      </c>
      <c r="E20" s="104">
        <f t="shared" si="0"/>
        <v>4.085429667816582</v>
      </c>
      <c r="F20" s="104">
        <f t="shared" si="1"/>
        <v>100.95785440613027</v>
      </c>
      <c r="G20" s="69">
        <f>'[1]Chi T3'!$H$19</f>
        <v>1044</v>
      </c>
      <c r="H20" s="32"/>
    </row>
    <row r="21" spans="1:8" s="8" customFormat="1" ht="16.5">
      <c r="A21" s="19">
        <v>3</v>
      </c>
      <c r="B21" s="20" t="s">
        <v>47</v>
      </c>
      <c r="C21" s="69">
        <v>833314</v>
      </c>
      <c r="D21" s="69">
        <f>'[1]Chi T3'!$G$20</f>
        <v>218514</v>
      </c>
      <c r="E21" s="104">
        <f t="shared" si="0"/>
        <v>26.222288357089884</v>
      </c>
      <c r="F21" s="104">
        <f t="shared" si="1"/>
        <v>122.16563144682921</v>
      </c>
      <c r="G21" s="69">
        <f>'[1]Chi T3'!$H$20</f>
        <v>178867</v>
      </c>
      <c r="H21" s="35"/>
    </row>
    <row r="22" spans="1:8" s="8" customFormat="1" ht="16.5">
      <c r="A22" s="19">
        <v>4</v>
      </c>
      <c r="B22" s="20" t="s">
        <v>48</v>
      </c>
      <c r="C22" s="69">
        <v>126962</v>
      </c>
      <c r="D22" s="69">
        <f>'[1]Chi T3'!$G$21</f>
        <v>13792</v>
      </c>
      <c r="E22" s="104">
        <f t="shared" si="0"/>
        <v>10.863092893936768</v>
      </c>
      <c r="F22" s="104">
        <f t="shared" si="1"/>
        <v>100.14522218995063</v>
      </c>
      <c r="G22" s="69">
        <f>'[1]Chi T3'!$H$21</f>
        <v>13772</v>
      </c>
      <c r="H22" s="35"/>
    </row>
    <row r="23" spans="1:8" s="8" customFormat="1" ht="16.5">
      <c r="A23" s="19">
        <v>5</v>
      </c>
      <c r="B23" s="20" t="s">
        <v>49</v>
      </c>
      <c r="C23" s="69">
        <v>59819</v>
      </c>
      <c r="D23" s="69">
        <f>'[1]Chi T3'!$G$23</f>
        <v>10506</v>
      </c>
      <c r="E23" s="104">
        <f t="shared" si="0"/>
        <v>17.56298166134506</v>
      </c>
      <c r="F23" s="104">
        <f t="shared" si="1"/>
        <v>132.25075528700907</v>
      </c>
      <c r="G23" s="69">
        <f>'[1]Chi T3'!$H$23</f>
        <v>7944</v>
      </c>
      <c r="H23" s="35"/>
    </row>
    <row r="24" spans="1:8" s="8" customFormat="1" ht="16.5">
      <c r="A24" s="19">
        <v>6</v>
      </c>
      <c r="B24" s="20" t="s">
        <v>50</v>
      </c>
      <c r="C24" s="69">
        <v>22194</v>
      </c>
      <c r="D24" s="69">
        <f>'[1]Chi T3'!$G$22</f>
        <v>3349</v>
      </c>
      <c r="E24" s="104">
        <f t="shared" si="0"/>
        <v>15.08966387311886</v>
      </c>
      <c r="F24" s="104">
        <f t="shared" si="1"/>
        <v>100.60078101531991</v>
      </c>
      <c r="G24" s="69">
        <f>'[1]Chi T3'!$H$22</f>
        <v>3329</v>
      </c>
      <c r="H24" s="35"/>
    </row>
    <row r="25" spans="1:7" s="8" customFormat="1" ht="16.5">
      <c r="A25" s="19">
        <v>7</v>
      </c>
      <c r="B25" s="20" t="s">
        <v>51</v>
      </c>
      <c r="C25" s="69">
        <v>93260</v>
      </c>
      <c r="D25" s="69">
        <f>'[1]Chi T3'!$G$17</f>
        <v>11609</v>
      </c>
      <c r="E25" s="104">
        <f t="shared" si="0"/>
        <v>12.447994853098864</v>
      </c>
      <c r="F25" s="104">
        <f t="shared" si="1"/>
        <v>400.8632596685083</v>
      </c>
      <c r="G25" s="69">
        <f>'[1]Chi T3'!$H$17</f>
        <v>2896</v>
      </c>
    </row>
    <row r="26" spans="1:8" s="8" customFormat="1" ht="16.5">
      <c r="A26" s="19">
        <v>8</v>
      </c>
      <c r="B26" s="20" t="s">
        <v>52</v>
      </c>
      <c r="C26" s="69">
        <v>624274</v>
      </c>
      <c r="D26" s="69">
        <f>'[1]Chi T3'!$G$16</f>
        <v>57575.739130434784</v>
      </c>
      <c r="E26" s="104">
        <f t="shared" si="0"/>
        <v>9.222831501942222</v>
      </c>
      <c r="F26" s="104">
        <f t="shared" si="1"/>
        <v>118.26419178874946</v>
      </c>
      <c r="G26" s="69">
        <f>'[1]Chi T3'!$H$16</f>
        <v>48684</v>
      </c>
      <c r="H26" s="32">
        <f>D17-1345403</f>
        <v>-359.760869565187</v>
      </c>
    </row>
    <row r="27" spans="1:7" s="8" customFormat="1" ht="33">
      <c r="A27" s="19">
        <v>9</v>
      </c>
      <c r="B27" s="20" t="s">
        <v>53</v>
      </c>
      <c r="C27" s="69">
        <v>1908114</v>
      </c>
      <c r="D27" s="69">
        <f>'[1]Chi T3'!$G$25</f>
        <v>368706</v>
      </c>
      <c r="E27" s="104">
        <f t="shared" si="0"/>
        <v>19.32305931406614</v>
      </c>
      <c r="F27" s="104">
        <f t="shared" si="1"/>
        <v>101.37473673791469</v>
      </c>
      <c r="G27" s="69">
        <f>'[1]Chi T3'!$H$25</f>
        <v>363706</v>
      </c>
    </row>
    <row r="28" spans="1:7" s="8" customFormat="1" ht="16.5">
      <c r="A28" s="19">
        <v>10</v>
      </c>
      <c r="B28" s="20" t="s">
        <v>54</v>
      </c>
      <c r="C28" s="69">
        <v>220102</v>
      </c>
      <c r="D28" s="69">
        <f>'[1]Chi T3'!$G$24</f>
        <v>48505</v>
      </c>
      <c r="E28" s="104">
        <f t="shared" si="0"/>
        <v>22.037509881782082</v>
      </c>
      <c r="F28" s="104">
        <f t="shared" si="1"/>
        <v>100.41195710677762</v>
      </c>
      <c r="G28" s="69">
        <f>'[1]Chi T3'!$H$24</f>
        <v>48306</v>
      </c>
    </row>
    <row r="29" spans="1:7" s="8" customFormat="1" ht="33">
      <c r="A29" s="19"/>
      <c r="B29" s="20" t="s">
        <v>114</v>
      </c>
      <c r="C29" s="69">
        <v>28245</v>
      </c>
      <c r="D29" s="69">
        <f>'[1]Chi T3'!$G$32</f>
        <v>13957</v>
      </c>
      <c r="E29" s="104">
        <f t="shared" si="0"/>
        <v>49.4140555850593</v>
      </c>
      <c r="F29" s="104">
        <f t="shared" si="1"/>
        <v>249.05424696645252</v>
      </c>
      <c r="G29" s="69">
        <f>'[1]Chi T3'!$H$32</f>
        <v>5604</v>
      </c>
    </row>
    <row r="30" spans="1:7" s="8" customFormat="1" ht="16.5">
      <c r="A30" s="19"/>
      <c r="B30" s="20" t="s">
        <v>115</v>
      </c>
      <c r="C30" s="69">
        <v>114131</v>
      </c>
      <c r="D30" s="69">
        <f>'[1]Chi T3'!$G$33</f>
        <v>5000</v>
      </c>
      <c r="E30" s="104">
        <f t="shared" si="0"/>
        <v>4.380930684914703</v>
      </c>
      <c r="F30" s="104">
        <f t="shared" si="1"/>
        <v>2403.846153846154</v>
      </c>
      <c r="G30" s="69">
        <f>'[1]Chi T3'!$H$33</f>
        <v>208</v>
      </c>
    </row>
    <row r="31" spans="1:7" s="8" customFormat="1" ht="16.5">
      <c r="A31" s="19"/>
      <c r="B31" s="20" t="s">
        <v>122</v>
      </c>
      <c r="C31" s="69">
        <v>98561</v>
      </c>
      <c r="D31" s="69">
        <f>'[1]Chi T3'!$G$30</f>
        <v>15428</v>
      </c>
      <c r="E31" s="104">
        <f t="shared" si="0"/>
        <v>15.653250271405525</v>
      </c>
      <c r="F31" s="104">
        <f t="shared" si="1"/>
        <v>100.07784120394395</v>
      </c>
      <c r="G31" s="69">
        <f>'[1]Chi T3'!$H$30</f>
        <v>15416</v>
      </c>
    </row>
    <row r="32" spans="1:7" s="8" customFormat="1" ht="16.5">
      <c r="A32" s="19"/>
      <c r="B32" s="20" t="s">
        <v>123</v>
      </c>
      <c r="C32" s="69">
        <v>57786</v>
      </c>
      <c r="D32" s="69">
        <f>'[1]Chi T3'!$G$31</f>
        <v>8397.5</v>
      </c>
      <c r="E32" s="104">
        <f t="shared" si="0"/>
        <v>14.532066590523657</v>
      </c>
      <c r="F32" s="104">
        <f t="shared" si="1"/>
        <v>331.26232741617355</v>
      </c>
      <c r="G32" s="69">
        <f>'[1]Chi T3'!$H$31</f>
        <v>2535</v>
      </c>
    </row>
    <row r="33" spans="1:7" s="9" customFormat="1" ht="33">
      <c r="A33" s="21" t="s">
        <v>22</v>
      </c>
      <c r="B33" s="22" t="s">
        <v>55</v>
      </c>
      <c r="C33" s="67">
        <v>4200</v>
      </c>
      <c r="D33" s="67">
        <v>0</v>
      </c>
      <c r="E33" s="102">
        <f t="shared" si="0"/>
        <v>0</v>
      </c>
      <c r="F33" s="102">
        <f t="shared" si="1"/>
        <v>0</v>
      </c>
      <c r="G33" s="71">
        <v>132</v>
      </c>
    </row>
    <row r="34" spans="1:7" s="9" customFormat="1" ht="16.5">
      <c r="A34" s="21" t="s">
        <v>29</v>
      </c>
      <c r="B34" s="22" t="s">
        <v>56</v>
      </c>
      <c r="C34" s="67">
        <v>1200</v>
      </c>
      <c r="D34" s="67">
        <f>'[1]Chi T3'!$G$35</f>
        <v>1200</v>
      </c>
      <c r="E34" s="102">
        <f t="shared" si="0"/>
        <v>100</v>
      </c>
      <c r="F34" s="102">
        <f t="shared" si="1"/>
        <v>100</v>
      </c>
      <c r="G34" s="67">
        <v>1200</v>
      </c>
    </row>
    <row r="35" spans="1:8" s="9" customFormat="1" ht="16.5">
      <c r="A35" s="21" t="s">
        <v>57</v>
      </c>
      <c r="B35" s="22" t="s">
        <v>58</v>
      </c>
      <c r="C35" s="67">
        <v>155623</v>
      </c>
      <c r="D35" s="67">
        <f>'[1]Chi T3'!$G$37</f>
        <v>40000</v>
      </c>
      <c r="E35" s="102">
        <f t="shared" si="0"/>
        <v>25.703141566477964</v>
      </c>
      <c r="F35" s="102">
        <v>0</v>
      </c>
      <c r="G35" s="68">
        <f>'[1]Chi T3'!$H$37</f>
        <v>0</v>
      </c>
      <c r="H35" s="9" t="s">
        <v>113</v>
      </c>
    </row>
    <row r="36" spans="1:7" s="9" customFormat="1" ht="66">
      <c r="A36" s="21" t="s">
        <v>62</v>
      </c>
      <c r="B36" s="22" t="s">
        <v>63</v>
      </c>
      <c r="C36" s="67">
        <v>135200</v>
      </c>
      <c r="D36" s="67"/>
      <c r="E36" s="102"/>
      <c r="F36" s="102"/>
      <c r="G36" s="71"/>
    </row>
    <row r="37" spans="1:11" s="9" customFormat="1" ht="49.5">
      <c r="A37" s="21" t="s">
        <v>6</v>
      </c>
      <c r="B37" s="22" t="s">
        <v>93</v>
      </c>
      <c r="C37" s="67">
        <f>SUM(C38:C42)</f>
        <v>2273830</v>
      </c>
      <c r="D37" s="67">
        <f>SUM(D38:D42)</f>
        <v>314551</v>
      </c>
      <c r="E37" s="102">
        <f t="shared" si="0"/>
        <v>13.833531970288016</v>
      </c>
      <c r="F37" s="102">
        <f t="shared" si="1"/>
        <v>162.08621897930578</v>
      </c>
      <c r="G37" s="67">
        <f>'[1]Chi T3'!$H$38</f>
        <v>194064</v>
      </c>
      <c r="K37" s="9">
        <f>2102346-345974</f>
        <v>1756372</v>
      </c>
    </row>
    <row r="38" spans="1:8" s="8" customFormat="1" ht="16.5">
      <c r="A38" s="19">
        <v>1</v>
      </c>
      <c r="B38" s="20" t="s">
        <v>59</v>
      </c>
      <c r="C38" s="69">
        <v>847815</v>
      </c>
      <c r="D38" s="72">
        <f>'[1]Chi T3'!$G$39</f>
        <v>157062</v>
      </c>
      <c r="E38" s="105"/>
      <c r="F38" s="105"/>
      <c r="G38" s="70"/>
      <c r="H38" s="8" t="s">
        <v>112</v>
      </c>
    </row>
    <row r="39" spans="1:7" s="8" customFormat="1" ht="33">
      <c r="A39" s="19">
        <v>2</v>
      </c>
      <c r="B39" s="20" t="s">
        <v>60</v>
      </c>
      <c r="C39" s="69"/>
      <c r="D39" s="72"/>
      <c r="E39" s="105"/>
      <c r="F39" s="105"/>
      <c r="G39" s="70"/>
    </row>
    <row r="40" spans="1:7" s="8" customFormat="1" ht="33">
      <c r="A40" s="19">
        <v>3</v>
      </c>
      <c r="B40" s="20" t="s">
        <v>61</v>
      </c>
      <c r="C40" s="69"/>
      <c r="D40" s="72"/>
      <c r="E40" s="105"/>
      <c r="F40" s="105"/>
      <c r="G40" s="70"/>
    </row>
    <row r="41" spans="1:8" s="8" customFormat="1" ht="16.5">
      <c r="A41" s="19">
        <v>4</v>
      </c>
      <c r="B41" s="20" t="s">
        <v>64</v>
      </c>
      <c r="C41" s="69">
        <v>1426015</v>
      </c>
      <c r="D41" s="31">
        <f>'[1]Chi T3'!$G$40</f>
        <v>129449</v>
      </c>
      <c r="E41" s="106"/>
      <c r="F41" s="106"/>
      <c r="G41" s="70"/>
      <c r="H41" s="9" t="s">
        <v>113</v>
      </c>
    </row>
    <row r="42" spans="1:8" s="8" customFormat="1" ht="33">
      <c r="A42" s="19">
        <v>5</v>
      </c>
      <c r="B42" s="20" t="s">
        <v>65</v>
      </c>
      <c r="C42" s="69">
        <v>0</v>
      </c>
      <c r="D42" s="31">
        <f>'[1]Chi T3'!$G$41</f>
        <v>28040</v>
      </c>
      <c r="E42" s="106"/>
      <c r="F42" s="106"/>
      <c r="G42" s="70"/>
      <c r="H42" s="9" t="s">
        <v>113</v>
      </c>
    </row>
    <row r="43" ht="15"/>
    <row r="44" ht="15"/>
    <row r="45" ht="15"/>
    <row r="46" ht="15"/>
    <row r="47" ht="15"/>
    <row r="48" ht="15"/>
    <row r="49" ht="15"/>
    <row r="50" ht="15"/>
    <row r="51" ht="15"/>
    <row r="52" ht="15"/>
    <row r="53" ht="15"/>
    <row r="54" ht="15"/>
    <row r="55" ht="15"/>
  </sheetData>
  <sheetProtection/>
  <mergeCells count="13">
    <mergeCell ref="D1:F1"/>
    <mergeCell ref="D6:F6"/>
    <mergeCell ref="A4:F4"/>
    <mergeCell ref="A1:B1"/>
    <mergeCell ref="A3:F3"/>
    <mergeCell ref="A7:A9"/>
    <mergeCell ref="B7:B9"/>
    <mergeCell ref="C7:C9"/>
    <mergeCell ref="D7:D9"/>
    <mergeCell ref="E7:F7"/>
    <mergeCell ref="E8:E9"/>
    <mergeCell ref="G7:G9"/>
    <mergeCell ref="F8:F9"/>
  </mergeCells>
  <printOptions/>
  <pageMargins left="0.7874015748031497" right="0.6" top="0.7874015748031497" bottom="0.7874015748031497" header="0.31496062992125984" footer="0.31496062992125984"/>
  <pageSetup horizontalDpi="600" verticalDpi="600" orientation="portrait" paperSize="9" scale="8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TRINH</cp:lastModifiedBy>
  <cp:lastPrinted>2020-04-12T10:20:36Z</cp:lastPrinted>
  <dcterms:created xsi:type="dcterms:W3CDTF">2019-06-04T08:17:18Z</dcterms:created>
  <dcterms:modified xsi:type="dcterms:W3CDTF">2020-04-12T10:23:21Z</dcterms:modified>
  <cp:category/>
  <cp:version/>
  <cp:contentType/>
  <cp:contentStatus/>
</cp:coreProperties>
</file>